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7995" tabRatio="828"/>
  </bookViews>
  <sheets>
    <sheet name="H1.HT" sheetId="19" r:id="rId1"/>
    <sheet name="Phu Bieu 1" sheetId="39" r:id="rId2"/>
    <sheet name="Phu Bieu 2" sheetId="40" r:id="rId3"/>
    <sheet name="H2.KH" sheetId="2" r:id="rId4"/>
    <sheet name="H3.QH" sheetId="27" r:id="rId5"/>
    <sheet name="H4.QH" sheetId="28" r:id="rId6"/>
    <sheet name="H5.QH" sheetId="76" r:id="rId7"/>
    <sheet name="H6.KH" sheetId="72" r:id="rId8"/>
    <sheet name="Phu Bieu 6" sheetId="73" r:id="rId9"/>
    <sheet name="H7.KH" sheetId="74" r:id="rId10"/>
    <sheet name="H8.KH" sheetId="75" r:id="rId11"/>
    <sheet name="H9.KH" sheetId="34" r:id="rId12"/>
    <sheet name="H10.KH" sheetId="35" r:id="rId13"/>
    <sheet name="H11.QH" sheetId="36" r:id="rId14"/>
    <sheet name="H12.QH" sheetId="37" r:id="rId15"/>
    <sheet name="H13.KH" sheetId="41" r:id="rId16"/>
    <sheet name="Sheet25" sheetId="129" r:id="rId17"/>
    <sheet name="Sheet2" sheetId="79" r:id="rId18"/>
    <sheet name="Phu bieu chuyen doi" sheetId="25" r:id="rId19"/>
    <sheet name="uoc tinh den bu" sheetId="96" r:id="rId20"/>
    <sheet name="uoc tinh khoan thu" sheetId="97" r:id="rId21"/>
    <sheet name="phu biêu.kh.can doi chi tieu" sheetId="95" r:id="rId22"/>
    <sheet name="Sheet1" sheetId="100" r:id="rId23"/>
    <sheet name="Sheet3" sheetId="101" r:id="rId24"/>
    <sheet name="Sheet4" sheetId="102" r:id="rId25"/>
    <sheet name="Sheet5" sheetId="103" r:id="rId26"/>
  </sheets>
  <externalReferences>
    <externalReference r:id="rId27"/>
    <externalReference r:id="rId28"/>
  </externalReferences>
  <definedNames>
    <definedName name="_xlnm._FilterDatabase" localSheetId="0" hidden="1">H1.HT!$A$1:$Y$62</definedName>
    <definedName name="_xlnm._FilterDatabase" localSheetId="12" hidden="1">H10.KH!$A$11:$N$82</definedName>
    <definedName name="_xlnm._FilterDatabase" localSheetId="15" hidden="1">H13.KH!$A$5:$BF$5</definedName>
    <definedName name="_xlnm._FilterDatabase" localSheetId="10" hidden="1">H8.KH!$D$1:$D$57</definedName>
    <definedName name="_xlnm._FilterDatabase" localSheetId="18" hidden="1">'Phu bieu chuyen doi'!$A$3:$BJ$82</definedName>
  </definedNames>
  <calcPr calcId="124519"/>
  <pivotCaches>
    <pivotCache cacheId="0" r:id="rId29"/>
  </pivotCaches>
</workbook>
</file>

<file path=xl/calcChain.xml><?xml version="1.0" encoding="utf-8"?>
<calcChain xmlns="http://schemas.openxmlformats.org/spreadsheetml/2006/main">
  <c r="C11" i="97"/>
  <c r="H54" i="95"/>
  <c r="O54"/>
  <c r="H39"/>
  <c r="O39"/>
  <c r="H28"/>
  <c r="H15"/>
  <c r="J8" i="74"/>
  <c r="K8"/>
  <c r="L8"/>
  <c r="M8"/>
  <c r="N8"/>
  <c r="O8"/>
  <c r="P8"/>
  <c r="Q8"/>
  <c r="R8"/>
  <c r="S8"/>
  <c r="T8"/>
  <c r="U8"/>
  <c r="V8"/>
  <c r="W8"/>
  <c r="X8"/>
  <c r="Y8"/>
  <c r="I8"/>
  <c r="F8"/>
  <c r="G8"/>
  <c r="H8"/>
  <c r="E8"/>
  <c r="D21" i="75"/>
  <c r="D22"/>
  <c r="D23"/>
  <c r="D24"/>
  <c r="D25"/>
  <c r="D26"/>
  <c r="D41"/>
  <c r="D42"/>
  <c r="D43"/>
  <c r="D36"/>
  <c r="D37"/>
  <c r="D38"/>
  <c r="D39"/>
  <c r="D40"/>
  <c r="D35"/>
  <c r="D32"/>
  <c r="D31"/>
  <c r="D51"/>
  <c r="D52"/>
  <c r="D53"/>
  <c r="D54"/>
  <c r="D55"/>
  <c r="D56"/>
  <c r="D57"/>
  <c r="D47"/>
  <c r="D48"/>
  <c r="D49"/>
  <c r="D14"/>
  <c r="D41" i="34"/>
  <c r="D42"/>
  <c r="D43"/>
  <c r="D44"/>
  <c r="D45"/>
  <c r="D46"/>
  <c r="D47"/>
  <c r="D48"/>
  <c r="D49"/>
  <c r="D50"/>
  <c r="D51"/>
  <c r="D52"/>
  <c r="D53"/>
  <c r="D54"/>
  <c r="D55"/>
  <c r="D56"/>
  <c r="D57"/>
  <c r="D31"/>
  <c r="D32"/>
  <c r="D33"/>
  <c r="D34"/>
  <c r="D35"/>
  <c r="D36"/>
  <c r="D37"/>
  <c r="D38"/>
  <c r="D39"/>
  <c r="D40"/>
  <c r="D30"/>
  <c r="D21"/>
  <c r="D22"/>
  <c r="D23"/>
  <c r="D24"/>
  <c r="D25"/>
  <c r="D26"/>
  <c r="D27"/>
  <c r="D28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E19"/>
  <c r="D19"/>
  <c r="D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E29"/>
  <c r="M9" i="25"/>
  <c r="AG9"/>
  <c r="X9"/>
  <c r="O65"/>
  <c r="M65"/>
  <c r="O60"/>
  <c r="M60"/>
  <c r="M45"/>
  <c r="AG45"/>
  <c r="X45"/>
  <c r="K45"/>
  <c r="M46"/>
  <c r="K46"/>
  <c r="AG46"/>
  <c r="X46"/>
  <c r="M47"/>
  <c r="K47"/>
  <c r="AG47"/>
  <c r="X47"/>
  <c r="M48"/>
  <c r="AG48"/>
  <c r="X48"/>
  <c r="M49"/>
  <c r="AG49"/>
  <c r="X49"/>
  <c r="K49"/>
  <c r="M50"/>
  <c r="AG50"/>
  <c r="X50"/>
  <c r="M51"/>
  <c r="AG51"/>
  <c r="X51"/>
  <c r="M52"/>
  <c r="AG52"/>
  <c r="X52"/>
  <c r="K52"/>
  <c r="O43"/>
  <c r="M43"/>
  <c r="O41"/>
  <c r="M41"/>
  <c r="O36"/>
  <c r="M36"/>
  <c r="O34"/>
  <c r="I9" i="2"/>
  <c r="G53"/>
  <c r="H10" i="19"/>
  <c r="H10" i="72" s="1"/>
  <c r="H9" i="19"/>
  <c r="D8" i="39"/>
  <c r="Z29" i="40"/>
  <c r="Z19"/>
  <c r="F53" i="2"/>
  <c r="E29" i="39"/>
  <c r="E29" i="19"/>
  <c r="E29" i="72" s="1"/>
  <c r="F29" i="39"/>
  <c r="G29"/>
  <c r="H29"/>
  <c r="I29"/>
  <c r="I29" i="19"/>
  <c r="I29" i="72" s="1"/>
  <c r="J29" i="39"/>
  <c r="J29" i="19"/>
  <c r="K29" i="39"/>
  <c r="L29"/>
  <c r="M29"/>
  <c r="N29"/>
  <c r="O29"/>
  <c r="P29"/>
  <c r="Q29"/>
  <c r="Q29" i="19"/>
  <c r="Q29" i="72" s="1"/>
  <c r="R29" i="39"/>
  <c r="R29" i="19"/>
  <c r="R29" i="72" s="1"/>
  <c r="S29" i="39"/>
  <c r="T29"/>
  <c r="U29"/>
  <c r="U19"/>
  <c r="V29"/>
  <c r="W29"/>
  <c r="X29"/>
  <c r="Y29"/>
  <c r="Y19"/>
  <c r="D29"/>
  <c r="M10" i="19"/>
  <c r="M10" i="72" s="1"/>
  <c r="M9" i="19"/>
  <c r="M9" i="72" s="1"/>
  <c r="D22" i="39"/>
  <c r="D23"/>
  <c r="D24"/>
  <c r="D25"/>
  <c r="D26"/>
  <c r="D27"/>
  <c r="D28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21"/>
  <c r="D10"/>
  <c r="D11"/>
  <c r="D12"/>
  <c r="D13"/>
  <c r="D14"/>
  <c r="D15"/>
  <c r="D16"/>
  <c r="D17"/>
  <c r="D18"/>
  <c r="D9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M64" i="40"/>
  <c r="V10"/>
  <c r="V64"/>
  <c r="P10"/>
  <c r="P64"/>
  <c r="E36"/>
  <c r="F64"/>
  <c r="G29" i="19"/>
  <c r="Y64" i="40"/>
  <c r="G64"/>
  <c r="N29" i="19"/>
  <c r="O64" i="40"/>
  <c r="W29" i="19"/>
  <c r="W29" i="72" s="1"/>
  <c r="K64" i="40"/>
  <c r="S29" i="19"/>
  <c r="S29" i="72" s="1"/>
  <c r="M10" i="40"/>
  <c r="E45"/>
  <c r="Z36"/>
  <c r="E65" i="35"/>
  <c r="E64"/>
  <c r="E63"/>
  <c r="E53"/>
  <c r="D45" i="75"/>
  <c r="D46"/>
  <c r="D50"/>
  <c r="D44"/>
  <c r="D33"/>
  <c r="D34"/>
  <c r="D30"/>
  <c r="D27"/>
  <c r="D10"/>
  <c r="D11"/>
  <c r="D12"/>
  <c r="D13"/>
  <c r="D15"/>
  <c r="D16"/>
  <c r="F56" i="100"/>
  <c r="I35"/>
  <c r="F19" i="74"/>
  <c r="G19"/>
  <c r="H19"/>
  <c r="I19"/>
  <c r="J19"/>
  <c r="K19"/>
  <c r="L19"/>
  <c r="M19"/>
  <c r="N19"/>
  <c r="O19"/>
  <c r="P19"/>
  <c r="Q19"/>
  <c r="R19"/>
  <c r="D19"/>
  <c r="S19"/>
  <c r="T19"/>
  <c r="U19"/>
  <c r="V19"/>
  <c r="W19"/>
  <c r="X19"/>
  <c r="Y19"/>
  <c r="E19"/>
  <c r="D30"/>
  <c r="D9"/>
  <c r="D10"/>
  <c r="D11"/>
  <c r="D12"/>
  <c r="D13"/>
  <c r="D14"/>
  <c r="D15"/>
  <c r="D16"/>
  <c r="D17"/>
  <c r="D18"/>
  <c r="D20"/>
  <c r="D21"/>
  <c r="D22"/>
  <c r="D23"/>
  <c r="D24"/>
  <c r="D25"/>
  <c r="D26"/>
  <c r="D27"/>
  <c r="D28"/>
  <c r="D29"/>
  <c r="F13" i="96"/>
  <c r="D9" i="75"/>
  <c r="F29"/>
  <c r="F19"/>
  <c r="G29"/>
  <c r="H29"/>
  <c r="I29"/>
  <c r="I19"/>
  <c r="J29"/>
  <c r="J19"/>
  <c r="K29"/>
  <c r="L29"/>
  <c r="M29"/>
  <c r="N29"/>
  <c r="N19"/>
  <c r="O29"/>
  <c r="O19"/>
  <c r="P29"/>
  <c r="Q29"/>
  <c r="Q19"/>
  <c r="R29"/>
  <c r="R19"/>
  <c r="S29"/>
  <c r="S19"/>
  <c r="T29"/>
  <c r="U29"/>
  <c r="U19"/>
  <c r="V29"/>
  <c r="V19"/>
  <c r="W29"/>
  <c r="W19"/>
  <c r="X29"/>
  <c r="Y29"/>
  <c r="Y19"/>
  <c r="E29"/>
  <c r="E19"/>
  <c r="K56" i="95"/>
  <c r="J51"/>
  <c r="H163" i="25"/>
  <c r="I163"/>
  <c r="D44" i="73"/>
  <c r="J41" i="95"/>
  <c r="Y29" i="73"/>
  <c r="Y19"/>
  <c r="X29"/>
  <c r="W29"/>
  <c r="V29"/>
  <c r="V19"/>
  <c r="U29"/>
  <c r="T29"/>
  <c r="S29"/>
  <c r="R29"/>
  <c r="Q29"/>
  <c r="P29"/>
  <c r="O29"/>
  <c r="N29"/>
  <c r="N29" i="72"/>
  <c r="M29" i="73"/>
  <c r="M29" i="72"/>
  <c r="L29" i="73"/>
  <c r="K29"/>
  <c r="J29"/>
  <c r="J29" i="72"/>
  <c r="I29" i="73"/>
  <c r="I19"/>
  <c r="H29"/>
  <c r="G29"/>
  <c r="F29"/>
  <c r="E29"/>
  <c r="E19"/>
  <c r="E63"/>
  <c r="E7" i="41"/>
  <c r="O7"/>
  <c r="O57"/>
  <c r="Q57"/>
  <c r="AF57"/>
  <c r="AC57"/>
  <c r="AG57"/>
  <c r="M17" i="25"/>
  <c r="M18"/>
  <c r="M19"/>
  <c r="M20"/>
  <c r="M21"/>
  <c r="M22"/>
  <c r="M23"/>
  <c r="K23"/>
  <c r="M24"/>
  <c r="M25"/>
  <c r="M26"/>
  <c r="M27"/>
  <c r="K27"/>
  <c r="M28"/>
  <c r="M81"/>
  <c r="M29"/>
  <c r="M30"/>
  <c r="K30"/>
  <c r="M5"/>
  <c r="M6"/>
  <c r="M7"/>
  <c r="M31"/>
  <c r="M32"/>
  <c r="M33"/>
  <c r="M35"/>
  <c r="K35"/>
  <c r="M4"/>
  <c r="M37"/>
  <c r="M38"/>
  <c r="M39"/>
  <c r="K39"/>
  <c r="M40"/>
  <c r="M42"/>
  <c r="M44"/>
  <c r="M53"/>
  <c r="M54"/>
  <c r="M55"/>
  <c r="M56"/>
  <c r="M8"/>
  <c r="M57"/>
  <c r="M58"/>
  <c r="M59"/>
  <c r="M61"/>
  <c r="M62"/>
  <c r="K62"/>
  <c r="M63"/>
  <c r="M64"/>
  <c r="M66"/>
  <c r="M67"/>
  <c r="K67"/>
  <c r="M68"/>
  <c r="M10"/>
  <c r="M69"/>
  <c r="M70"/>
  <c r="K70"/>
  <c r="M71"/>
  <c r="M72"/>
  <c r="M73"/>
  <c r="M74"/>
  <c r="K74"/>
  <c r="M75"/>
  <c r="M76"/>
  <c r="M77"/>
  <c r="M11"/>
  <c r="M12"/>
  <c r="M13"/>
  <c r="M78"/>
  <c r="K78"/>
  <c r="M14"/>
  <c r="M79"/>
  <c r="M15"/>
  <c r="M80"/>
  <c r="M16"/>
  <c r="AB7" i="41"/>
  <c r="AD7"/>
  <c r="AE7"/>
  <c r="AE57"/>
  <c r="AI7"/>
  <c r="AJ7"/>
  <c r="AJ57"/>
  <c r="AK7"/>
  <c r="AL7"/>
  <c r="AL57"/>
  <c r="AM7"/>
  <c r="AM57"/>
  <c r="AN57"/>
  <c r="AP7"/>
  <c r="AP57"/>
  <c r="AQ7"/>
  <c r="AQ57"/>
  <c r="AR7"/>
  <c r="AR57"/>
  <c r="AS7"/>
  <c r="AS57"/>
  <c r="AU7"/>
  <c r="AV57"/>
  <c r="AW57"/>
  <c r="AX7"/>
  <c r="AX57"/>
  <c r="AY7"/>
  <c r="AY57"/>
  <c r="AZ57"/>
  <c r="BA7"/>
  <c r="BA57"/>
  <c r="BB7"/>
  <c r="R7"/>
  <c r="R57"/>
  <c r="S7"/>
  <c r="S57"/>
  <c r="T7"/>
  <c r="U7"/>
  <c r="V57"/>
  <c r="W57"/>
  <c r="X7"/>
  <c r="Z57"/>
  <c r="AA7"/>
  <c r="AG58" i="25"/>
  <c r="X58"/>
  <c r="AG57"/>
  <c r="X57"/>
  <c r="N82"/>
  <c r="P82"/>
  <c r="Q82"/>
  <c r="R82"/>
  <c r="S82"/>
  <c r="T82"/>
  <c r="U82"/>
  <c r="V82"/>
  <c r="W82"/>
  <c r="Y82"/>
  <c r="Z82"/>
  <c r="AA82"/>
  <c r="AB82"/>
  <c r="AC82"/>
  <c r="AD82"/>
  <c r="AE82"/>
  <c r="AF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H82"/>
  <c r="AG40"/>
  <c r="X40"/>
  <c r="AG41"/>
  <c r="X41"/>
  <c r="AG42"/>
  <c r="X42"/>
  <c r="AG43"/>
  <c r="X43"/>
  <c r="AG44"/>
  <c r="X44"/>
  <c r="K44"/>
  <c r="AG53"/>
  <c r="X53"/>
  <c r="AG54"/>
  <c r="X54"/>
  <c r="AG55"/>
  <c r="X55"/>
  <c r="K55"/>
  <c r="AG56"/>
  <c r="X56"/>
  <c r="K56"/>
  <c r="AG8"/>
  <c r="X8"/>
  <c r="AG59"/>
  <c r="X59"/>
  <c r="K59"/>
  <c r="AG60"/>
  <c r="X60"/>
  <c r="AG61"/>
  <c r="X61"/>
  <c r="K61"/>
  <c r="AG37"/>
  <c r="X37"/>
  <c r="H29" i="19"/>
  <c r="H29" i="72" s="1"/>
  <c r="K29" i="19"/>
  <c r="K29" i="72" s="1"/>
  <c r="L29" i="19"/>
  <c r="L29" i="72" s="1"/>
  <c r="M29" i="19"/>
  <c r="O29"/>
  <c r="O29" i="72" s="1"/>
  <c r="P29" i="19"/>
  <c r="P29" i="72" s="1"/>
  <c r="T29" i="19"/>
  <c r="T29" i="72" s="1"/>
  <c r="X29" i="19"/>
  <c r="X29" i="72" s="1"/>
  <c r="H64" i="40"/>
  <c r="I64"/>
  <c r="L64"/>
  <c r="Q64"/>
  <c r="T64"/>
  <c r="U64"/>
  <c r="X64"/>
  <c r="Z11"/>
  <c r="Z12"/>
  <c r="Z13"/>
  <c r="Z14"/>
  <c r="Z15"/>
  <c r="Z16"/>
  <c r="Z17"/>
  <c r="Z18"/>
  <c r="Z58"/>
  <c r="P37" i="19"/>
  <c r="P37" i="72" s="1"/>
  <c r="Z21" i="40"/>
  <c r="Z22"/>
  <c r="Z23"/>
  <c r="Z24"/>
  <c r="Z25"/>
  <c r="Z26"/>
  <c r="Z27"/>
  <c r="Z28"/>
  <c r="Z30"/>
  <c r="Z31"/>
  <c r="Z32"/>
  <c r="Z33"/>
  <c r="Z34"/>
  <c r="Z35"/>
  <c r="Z37"/>
  <c r="Z38"/>
  <c r="Z39"/>
  <c r="Z40"/>
  <c r="Z41"/>
  <c r="Z42"/>
  <c r="Z43"/>
  <c r="Z44"/>
  <c r="Z46"/>
  <c r="Z47"/>
  <c r="Z48"/>
  <c r="Z49"/>
  <c r="Z50"/>
  <c r="Z51"/>
  <c r="Z52"/>
  <c r="Z53"/>
  <c r="Z54"/>
  <c r="Z55"/>
  <c r="Z56"/>
  <c r="Z57"/>
  <c r="Z9"/>
  <c r="Z20"/>
  <c r="Z59"/>
  <c r="Z60"/>
  <c r="Z61"/>
  <c r="E22" i="19"/>
  <c r="F22"/>
  <c r="G22"/>
  <c r="G22" i="72" s="1"/>
  <c r="H22" i="19"/>
  <c r="I22"/>
  <c r="I22" i="72" s="1"/>
  <c r="J22" i="19"/>
  <c r="K22"/>
  <c r="K22" i="72" s="1"/>
  <c r="L22" i="19"/>
  <c r="M22"/>
  <c r="N22"/>
  <c r="N22" i="72" s="1"/>
  <c r="O22" i="19"/>
  <c r="O22" i="72" s="1"/>
  <c r="P22" i="19"/>
  <c r="P22" i="72" s="1"/>
  <c r="Q22" i="19"/>
  <c r="Q22" i="72" s="1"/>
  <c r="R22" i="19"/>
  <c r="S22"/>
  <c r="T22"/>
  <c r="T22" i="72" s="1"/>
  <c r="U22" i="19"/>
  <c r="U22" i="72" s="1"/>
  <c r="V22" i="19"/>
  <c r="V22" i="72" s="1"/>
  <c r="W22" i="19"/>
  <c r="W22" i="72" s="1"/>
  <c r="X22" i="19"/>
  <c r="X22" i="72" s="1"/>
  <c r="Y22" i="19"/>
  <c r="Y22" i="72" s="1"/>
  <c r="E23" i="19"/>
  <c r="F23"/>
  <c r="F23" i="72" s="1"/>
  <c r="G23" i="19"/>
  <c r="H23"/>
  <c r="I23"/>
  <c r="J23"/>
  <c r="J23" i="72" s="1"/>
  <c r="K23" i="19"/>
  <c r="K23" i="72" s="1"/>
  <c r="L23" i="19"/>
  <c r="L23" i="72" s="1"/>
  <c r="M23" i="19"/>
  <c r="M23" i="72" s="1"/>
  <c r="N23" i="19"/>
  <c r="N23" i="72" s="1"/>
  <c r="O23" i="19"/>
  <c r="P23"/>
  <c r="P23" i="72" s="1"/>
  <c r="Q23" i="19"/>
  <c r="Q23" i="72" s="1"/>
  <c r="R23" i="19"/>
  <c r="S23"/>
  <c r="S23" i="72" s="1"/>
  <c r="T23" i="19"/>
  <c r="T23" i="72" s="1"/>
  <c r="U23" i="19"/>
  <c r="V23"/>
  <c r="W23"/>
  <c r="W23" i="72" s="1"/>
  <c r="X23" i="19"/>
  <c r="X23" i="72" s="1"/>
  <c r="Y23" i="19"/>
  <c r="Y23" i="72" s="1"/>
  <c r="E24" i="19"/>
  <c r="E24" i="72" s="1"/>
  <c r="F24" i="19"/>
  <c r="F24" i="72" s="1"/>
  <c r="G24" i="19"/>
  <c r="H24"/>
  <c r="H24" i="72" s="1"/>
  <c r="I24" i="19"/>
  <c r="I24" i="72" s="1"/>
  <c r="J24" i="19"/>
  <c r="J24" i="72" s="1"/>
  <c r="K24" i="19"/>
  <c r="K24" i="72" s="1"/>
  <c r="L24" i="19"/>
  <c r="L24" i="72" s="1"/>
  <c r="M24" i="19"/>
  <c r="M24" i="72" s="1"/>
  <c r="N24" i="19"/>
  <c r="N24" i="72" s="1"/>
  <c r="O24" i="19"/>
  <c r="O24" i="72" s="1"/>
  <c r="P24" i="19"/>
  <c r="Q24"/>
  <c r="R24"/>
  <c r="R24" i="72" s="1"/>
  <c r="S24" i="19"/>
  <c r="S24" i="72" s="1"/>
  <c r="T24" i="19"/>
  <c r="T24" i="72" s="1"/>
  <c r="U24" i="19"/>
  <c r="U24" i="72" s="1"/>
  <c r="V24" i="19"/>
  <c r="V24" i="72" s="1"/>
  <c r="W24" i="19"/>
  <c r="W24" i="72" s="1"/>
  <c r="X24" i="19"/>
  <c r="X24" i="72" s="1"/>
  <c r="Y24" i="19"/>
  <c r="E25"/>
  <c r="E25" i="72" s="1"/>
  <c r="F25" i="19"/>
  <c r="F25" i="72" s="1"/>
  <c r="G25" i="19"/>
  <c r="G25" i="72" s="1"/>
  <c r="H25" i="19"/>
  <c r="H25" i="72" s="1"/>
  <c r="I25" i="19"/>
  <c r="I25" i="72" s="1"/>
  <c r="J25" i="19"/>
  <c r="J25" i="72" s="1"/>
  <c r="K25" i="19"/>
  <c r="K25" i="72" s="1"/>
  <c r="L25" i="19"/>
  <c r="L25" i="72" s="1"/>
  <c r="M25" i="19"/>
  <c r="M25" i="72" s="1"/>
  <c r="N25" i="19"/>
  <c r="N25" i="72" s="1"/>
  <c r="O25" i="19"/>
  <c r="O25" i="72" s="1"/>
  <c r="P25" i="19"/>
  <c r="Q25"/>
  <c r="Q25" i="72" s="1"/>
  <c r="R25" i="19"/>
  <c r="S25"/>
  <c r="S25" i="72" s="1"/>
  <c r="T25" i="19"/>
  <c r="T25" i="72" s="1"/>
  <c r="U25" i="19"/>
  <c r="U25" i="72" s="1"/>
  <c r="V25" i="19"/>
  <c r="V25" i="72" s="1"/>
  <c r="W25" i="19"/>
  <c r="W25" i="72" s="1"/>
  <c r="X25" i="19"/>
  <c r="X25" i="72" s="1"/>
  <c r="Y25" i="19"/>
  <c r="Y25" i="72" s="1"/>
  <c r="E26" i="19"/>
  <c r="F26"/>
  <c r="G26"/>
  <c r="H26"/>
  <c r="H26" i="72" s="1"/>
  <c r="I26" i="19"/>
  <c r="I26" i="72" s="1"/>
  <c r="J26" i="19"/>
  <c r="J26" i="72" s="1"/>
  <c r="K26" i="19"/>
  <c r="K26" i="72" s="1"/>
  <c r="L26" i="19"/>
  <c r="L26" i="72" s="1"/>
  <c r="M26" i="19"/>
  <c r="M26" i="72" s="1"/>
  <c r="N26" i="19"/>
  <c r="O26"/>
  <c r="O26" i="72" s="1"/>
  <c r="P26" i="19"/>
  <c r="P26" i="72" s="1"/>
  <c r="Q26" i="19"/>
  <c r="Q26" i="72" s="1"/>
  <c r="R26" i="19"/>
  <c r="R26" i="72" s="1"/>
  <c r="S26" i="19"/>
  <c r="S26" i="72" s="1"/>
  <c r="T26" i="19"/>
  <c r="T26" i="72" s="1"/>
  <c r="U26" i="19"/>
  <c r="U26" i="72" s="1"/>
  <c r="V26" i="19"/>
  <c r="V26" i="72" s="1"/>
  <c r="W26" i="19"/>
  <c r="X26"/>
  <c r="X26" i="72" s="1"/>
  <c r="Y26" i="19"/>
  <c r="Y26" i="72"/>
  <c r="E27" i="19"/>
  <c r="F27"/>
  <c r="F27" i="72" s="1"/>
  <c r="G27" i="19"/>
  <c r="G27" i="72" s="1"/>
  <c r="H27" i="19"/>
  <c r="H27" i="72" s="1"/>
  <c r="I27" i="19"/>
  <c r="I27" i="72" s="1"/>
  <c r="J27" i="19"/>
  <c r="K27"/>
  <c r="K27" i="72"/>
  <c r="L27" i="19"/>
  <c r="L27" i="72"/>
  <c r="M27" i="19"/>
  <c r="M27" i="72"/>
  <c r="N27" i="19"/>
  <c r="N27" i="72"/>
  <c r="O27" i="19"/>
  <c r="O27" i="72"/>
  <c r="P27" i="19"/>
  <c r="P27" i="72"/>
  <c r="Q27" i="19"/>
  <c r="Q27" i="72"/>
  <c r="R27" i="19"/>
  <c r="R27" i="72"/>
  <c r="S27" i="19"/>
  <c r="S27" i="72"/>
  <c r="T27" i="19"/>
  <c r="T27" i="72"/>
  <c r="U27" i="19"/>
  <c r="V27"/>
  <c r="V27" i="72" s="1"/>
  <c r="W27" i="19"/>
  <c r="X27"/>
  <c r="X27" i="72" s="1"/>
  <c r="Y27" i="19"/>
  <c r="Y27" i="72" s="1"/>
  <c r="E28" i="19"/>
  <c r="E28" i="72" s="1"/>
  <c r="F28" i="19"/>
  <c r="F28" i="72" s="1"/>
  <c r="G28" i="19"/>
  <c r="G28" i="72" s="1"/>
  <c r="H28" i="19"/>
  <c r="H28" i="72"/>
  <c r="I28" i="19"/>
  <c r="I28" i="72"/>
  <c r="J28" i="19"/>
  <c r="J28" i="72"/>
  <c r="K28" i="19"/>
  <c r="K28" i="72"/>
  <c r="L28" i="19"/>
  <c r="L28" i="72"/>
  <c r="M28" i="19"/>
  <c r="M28" i="72"/>
  <c r="N28" i="19"/>
  <c r="N28" i="72"/>
  <c r="O28" i="19"/>
  <c r="O28" i="72"/>
  <c r="P28" i="19"/>
  <c r="P28" i="72"/>
  <c r="Q28" i="19"/>
  <c r="Q28" i="72"/>
  <c r="R28" i="19"/>
  <c r="S28"/>
  <c r="S28" i="72" s="1"/>
  <c r="T28" i="19"/>
  <c r="T28" i="72" s="1"/>
  <c r="U28" i="19"/>
  <c r="U28" i="72" s="1"/>
  <c r="V28" i="19"/>
  <c r="V28" i="72"/>
  <c r="W28" i="19"/>
  <c r="W28" i="72"/>
  <c r="X28" i="19"/>
  <c r="X28" i="72"/>
  <c r="Y28" i="19"/>
  <c r="Y28" i="72"/>
  <c r="E30" i="19"/>
  <c r="F30"/>
  <c r="F30" i="72" s="1"/>
  <c r="G30" i="19"/>
  <c r="G30" i="72" s="1"/>
  <c r="H30" i="19"/>
  <c r="H30" i="72" s="1"/>
  <c r="I30" i="19"/>
  <c r="I30" i="72" s="1"/>
  <c r="J30" i="19"/>
  <c r="J30" i="72" s="1"/>
  <c r="K30" i="19"/>
  <c r="K30" i="72" s="1"/>
  <c r="L30" i="19"/>
  <c r="L30" i="72" s="1"/>
  <c r="M30" i="19"/>
  <c r="M30" i="72" s="1"/>
  <c r="N30" i="19"/>
  <c r="O30"/>
  <c r="P30"/>
  <c r="P30" i="72" s="1"/>
  <c r="Q30" i="19"/>
  <c r="Q30" i="72" s="1"/>
  <c r="R30" i="19"/>
  <c r="R30" i="72" s="1"/>
  <c r="S30" i="19"/>
  <c r="S30" i="72"/>
  <c r="T30" i="19"/>
  <c r="T30" i="72"/>
  <c r="U30" i="19"/>
  <c r="U30" i="72"/>
  <c r="V30" i="19"/>
  <c r="V30" i="72"/>
  <c r="W30" i="19"/>
  <c r="W30" i="72"/>
  <c r="X30" i="19"/>
  <c r="X30" i="72"/>
  <c r="Y30" i="19"/>
  <c r="Y30" i="72"/>
  <c r="E31" i="19"/>
  <c r="E31" i="72"/>
  <c r="F31" i="19"/>
  <c r="G31"/>
  <c r="G31" i="72" s="1"/>
  <c r="H31" i="19"/>
  <c r="H31" i="72" s="1"/>
  <c r="I31" i="19"/>
  <c r="I31" i="72" s="1"/>
  <c r="J31" i="19"/>
  <c r="J31" i="72" s="1"/>
  <c r="K31" i="19"/>
  <c r="K31" i="72" s="1"/>
  <c r="L31" i="19"/>
  <c r="L31" i="72" s="1"/>
  <c r="M31" i="19"/>
  <c r="M31" i="72" s="1"/>
  <c r="N31" i="19"/>
  <c r="O31"/>
  <c r="O31" i="72" s="1"/>
  <c r="P31" i="19"/>
  <c r="P31" i="72" s="1"/>
  <c r="Q31" i="19"/>
  <c r="Q31" i="72" s="1"/>
  <c r="R31" i="19"/>
  <c r="R31" i="72" s="1"/>
  <c r="S31" i="19"/>
  <c r="S31" i="72" s="1"/>
  <c r="T31" i="19"/>
  <c r="T31" i="72"/>
  <c r="U31" i="19"/>
  <c r="U31" i="72"/>
  <c r="V31" i="19"/>
  <c r="W31"/>
  <c r="W31" i="72" s="1"/>
  <c r="X31" i="19"/>
  <c r="X31" i="72" s="1"/>
  <c r="Y31" i="19"/>
  <c r="Y31" i="72" s="1"/>
  <c r="E32" i="19"/>
  <c r="E32" i="72" s="1"/>
  <c r="F32" i="19"/>
  <c r="G32"/>
  <c r="H32"/>
  <c r="H32" i="72" s="1"/>
  <c r="I32" i="19"/>
  <c r="I32" i="72"/>
  <c r="J32" i="19"/>
  <c r="J32" i="72"/>
  <c r="K32" i="19"/>
  <c r="K32" i="72"/>
  <c r="L32" i="19"/>
  <c r="L32" i="72"/>
  <c r="M32" i="19"/>
  <c r="M32" i="72"/>
  <c r="N32" i="19"/>
  <c r="N32" i="72"/>
  <c r="O32" i="19"/>
  <c r="O32" i="72"/>
  <c r="P32" i="19"/>
  <c r="Q32"/>
  <c r="Q32" i="72" s="1"/>
  <c r="R32" i="19"/>
  <c r="R32" i="72" s="1"/>
  <c r="S32" i="19"/>
  <c r="S32" i="72" s="1"/>
  <c r="T32" i="19"/>
  <c r="T32" i="72" s="1"/>
  <c r="U32" i="19"/>
  <c r="U32" i="72" s="1"/>
  <c r="V32" i="19"/>
  <c r="V32" i="72" s="1"/>
  <c r="W32" i="19"/>
  <c r="W32" i="72" s="1"/>
  <c r="X32" i="19"/>
  <c r="X32" i="72" s="1"/>
  <c r="Y32" i="19"/>
  <c r="Y32" i="72" s="1"/>
  <c r="E33" i="19"/>
  <c r="E33" i="72" s="1"/>
  <c r="F33" i="19"/>
  <c r="F33" i="72" s="1"/>
  <c r="G33" i="19"/>
  <c r="G33" i="72" s="1"/>
  <c r="H33" i="19"/>
  <c r="H33" i="72" s="1"/>
  <c r="I33" i="19"/>
  <c r="I33" i="72" s="1"/>
  <c r="J33" i="19"/>
  <c r="J33" i="72" s="1"/>
  <c r="K33" i="19"/>
  <c r="K33" i="72" s="1"/>
  <c r="L33" i="19"/>
  <c r="L33" i="72" s="1"/>
  <c r="M33" i="19"/>
  <c r="M33" i="72" s="1"/>
  <c r="N33" i="19"/>
  <c r="N33" i="72" s="1"/>
  <c r="O33" i="19"/>
  <c r="O33" i="72" s="1"/>
  <c r="P33" i="19"/>
  <c r="P33" i="72" s="1"/>
  <c r="Q33" i="19"/>
  <c r="Q33" i="72" s="1"/>
  <c r="R33" i="19"/>
  <c r="R33" i="72" s="1"/>
  <c r="S33" i="19"/>
  <c r="S33" i="72" s="1"/>
  <c r="T33" i="19"/>
  <c r="T33" i="72" s="1"/>
  <c r="U33" i="19"/>
  <c r="V33"/>
  <c r="V33" i="72" s="1"/>
  <c r="W33" i="19"/>
  <c r="W33" i="72" s="1"/>
  <c r="X33" i="19"/>
  <c r="X33" i="72" s="1"/>
  <c r="Y33" i="19"/>
  <c r="Y33" i="72" s="1"/>
  <c r="E34" i="19"/>
  <c r="E34" i="72" s="1"/>
  <c r="F34" i="19"/>
  <c r="F34" i="72" s="1"/>
  <c r="G34" i="19"/>
  <c r="G34" i="72" s="1"/>
  <c r="H34" i="19"/>
  <c r="H34" i="72" s="1"/>
  <c r="I34" i="19"/>
  <c r="I34" i="72" s="1"/>
  <c r="J34" i="19"/>
  <c r="J34" i="72" s="1"/>
  <c r="K34" i="19"/>
  <c r="K34" i="72" s="1"/>
  <c r="L34" i="19"/>
  <c r="L34" i="72" s="1"/>
  <c r="M34" i="19"/>
  <c r="M34" i="72" s="1"/>
  <c r="N34" i="19"/>
  <c r="N34" i="72" s="1"/>
  <c r="O34" i="19"/>
  <c r="O34" i="72" s="1"/>
  <c r="P34" i="19"/>
  <c r="P34" i="72" s="1"/>
  <c r="Q34" i="19"/>
  <c r="Q34" i="72" s="1"/>
  <c r="R34" i="19"/>
  <c r="R34" i="72" s="1"/>
  <c r="S34" i="19"/>
  <c r="S34" i="72" s="1"/>
  <c r="T34" i="19"/>
  <c r="U34"/>
  <c r="V34"/>
  <c r="V34" i="72" s="1"/>
  <c r="W34" i="19"/>
  <c r="W34" i="72" s="1"/>
  <c r="X34" i="19"/>
  <c r="X34" i="72" s="1"/>
  <c r="Y34" i="19"/>
  <c r="Y34" i="72" s="1"/>
  <c r="E35" i="19"/>
  <c r="F35"/>
  <c r="G35"/>
  <c r="G35" i="72" s="1"/>
  <c r="H35" i="19"/>
  <c r="H35" i="72" s="1"/>
  <c r="I35" i="19"/>
  <c r="I35" i="72" s="1"/>
  <c r="J35" i="19"/>
  <c r="J35" i="72" s="1"/>
  <c r="K35" i="19"/>
  <c r="K35" i="72" s="1"/>
  <c r="L35" i="19"/>
  <c r="L35" i="72" s="1"/>
  <c r="M35" i="19"/>
  <c r="M35" i="72" s="1"/>
  <c r="N35" i="19"/>
  <c r="N35" i="72" s="1"/>
  <c r="O35" i="19"/>
  <c r="O35" i="72" s="1"/>
  <c r="P35" i="19"/>
  <c r="P35" i="72" s="1"/>
  <c r="Q35" i="19"/>
  <c r="Q35" i="72" s="1"/>
  <c r="R35" i="19"/>
  <c r="R35" i="72" s="1"/>
  <c r="S35" i="19"/>
  <c r="S35" i="72" s="1"/>
  <c r="T35" i="19"/>
  <c r="T35" i="72" s="1"/>
  <c r="U35" i="19"/>
  <c r="U35" i="72" s="1"/>
  <c r="V35" i="19"/>
  <c r="V35" i="72" s="1"/>
  <c r="W35" i="19"/>
  <c r="W35" i="72" s="1"/>
  <c r="X35" i="19"/>
  <c r="X35" i="72" s="1"/>
  <c r="Y35" i="19"/>
  <c r="Y35" i="72" s="1"/>
  <c r="F36" i="19"/>
  <c r="F36" i="72" s="1"/>
  <c r="G36" i="19"/>
  <c r="G36" i="72" s="1"/>
  <c r="H36" i="19"/>
  <c r="H36" i="72" s="1"/>
  <c r="I36" i="19"/>
  <c r="I36" i="72" s="1"/>
  <c r="J36" i="19"/>
  <c r="J36" i="72" s="1"/>
  <c r="K36" i="19"/>
  <c r="K36" i="72" s="1"/>
  <c r="L36" i="19"/>
  <c r="L36" i="72" s="1"/>
  <c r="M36" i="19"/>
  <c r="M36" i="72" s="1"/>
  <c r="O36" i="19"/>
  <c r="O36" i="72" s="1"/>
  <c r="P36" i="19"/>
  <c r="P36" i="72" s="1"/>
  <c r="Q36" i="19"/>
  <c r="Q36" i="72" s="1"/>
  <c r="R36" i="19"/>
  <c r="R36" i="72" s="1"/>
  <c r="S36" i="19"/>
  <c r="S36" i="72" s="1"/>
  <c r="T36" i="19"/>
  <c r="T36" i="72" s="1"/>
  <c r="U36" i="19"/>
  <c r="U36" i="72" s="1"/>
  <c r="V36" i="19"/>
  <c r="V36" i="72" s="1"/>
  <c r="W36" i="19"/>
  <c r="W36" i="72" s="1"/>
  <c r="X36" i="19"/>
  <c r="X36" i="72" s="1"/>
  <c r="Y36" i="19"/>
  <c r="Y36" i="72" s="1"/>
  <c r="E37" i="19"/>
  <c r="F37"/>
  <c r="F37" i="72"/>
  <c r="G37" i="19"/>
  <c r="G37" i="72"/>
  <c r="H37" i="19"/>
  <c r="H37" i="72"/>
  <c r="I37" i="19"/>
  <c r="I37" i="72"/>
  <c r="J37" i="19"/>
  <c r="J37" i="72"/>
  <c r="K37" i="19"/>
  <c r="K37" i="72"/>
  <c r="L37" i="19"/>
  <c r="L37" i="72"/>
  <c r="M37" i="19"/>
  <c r="M37" i="72"/>
  <c r="N37" i="19"/>
  <c r="N37" i="72"/>
  <c r="O37" i="19"/>
  <c r="Q37"/>
  <c r="Q37" i="72" s="1"/>
  <c r="R37" i="19"/>
  <c r="R37" i="72"/>
  <c r="S37" i="19"/>
  <c r="S37" i="72"/>
  <c r="T37" i="19"/>
  <c r="T37" i="72"/>
  <c r="U37" i="19"/>
  <c r="U37" i="72"/>
  <c r="V37" i="19"/>
  <c r="V37" i="72"/>
  <c r="W37" i="19"/>
  <c r="W37" i="72"/>
  <c r="X37" i="19"/>
  <c r="X37" i="72"/>
  <c r="Y37" i="19"/>
  <c r="E38"/>
  <c r="E38" i="72" s="1"/>
  <c r="F38" i="19"/>
  <c r="F38" i="72" s="1"/>
  <c r="G38" i="19"/>
  <c r="G38" i="72" s="1"/>
  <c r="H38" i="19"/>
  <c r="I38"/>
  <c r="I38" i="72" s="1"/>
  <c r="J38" i="19"/>
  <c r="J38" i="72" s="1"/>
  <c r="K38" i="19"/>
  <c r="K38" i="72" s="1"/>
  <c r="L38" i="19"/>
  <c r="L38" i="72" s="1"/>
  <c r="M38" i="19"/>
  <c r="M38" i="72" s="1"/>
  <c r="N38" i="19"/>
  <c r="N38" i="72" s="1"/>
  <c r="O38" i="19"/>
  <c r="O38" i="72" s="1"/>
  <c r="P38" i="19"/>
  <c r="P38" i="72" s="1"/>
  <c r="Q38" i="19"/>
  <c r="Q38" i="72" s="1"/>
  <c r="R38" i="19"/>
  <c r="R38" i="72" s="1"/>
  <c r="S38" i="19"/>
  <c r="S38" i="72" s="1"/>
  <c r="T38" i="19"/>
  <c r="U38"/>
  <c r="U38" i="72" s="1"/>
  <c r="V38" i="19"/>
  <c r="V38" i="72" s="1"/>
  <c r="W38" i="19"/>
  <c r="W38" i="72" s="1"/>
  <c r="X38" i="19"/>
  <c r="X38" i="72" s="1"/>
  <c r="Y38" i="19"/>
  <c r="Y38" i="72" s="1"/>
  <c r="E39" i="19"/>
  <c r="E39" i="72" s="1"/>
  <c r="F39" i="19"/>
  <c r="F39" i="72" s="1"/>
  <c r="G39" i="19"/>
  <c r="G39" i="72" s="1"/>
  <c r="H39" i="19"/>
  <c r="H39" i="72" s="1"/>
  <c r="I39" i="19"/>
  <c r="I39" i="72" s="1"/>
  <c r="J39" i="19"/>
  <c r="J39" i="72" s="1"/>
  <c r="K39" i="19"/>
  <c r="K39" i="72" s="1"/>
  <c r="L39" i="19"/>
  <c r="L39" i="72" s="1"/>
  <c r="M39" i="19"/>
  <c r="M39" i="72" s="1"/>
  <c r="N39" i="19"/>
  <c r="N39" i="72" s="1"/>
  <c r="O39" i="19"/>
  <c r="O39" i="72" s="1"/>
  <c r="P39" i="19"/>
  <c r="P39" i="72" s="1"/>
  <c r="Q39" i="19"/>
  <c r="Q39" i="72" s="1"/>
  <c r="R39" i="19"/>
  <c r="R39" i="72" s="1"/>
  <c r="S39" i="19"/>
  <c r="S39" i="72" s="1"/>
  <c r="T39" i="19"/>
  <c r="T39" i="72" s="1"/>
  <c r="U39" i="19"/>
  <c r="U39" i="72" s="1"/>
  <c r="V39" i="19"/>
  <c r="V39" i="72" s="1"/>
  <c r="W39" i="19"/>
  <c r="W39" i="72" s="1"/>
  <c r="X39" i="19"/>
  <c r="X39" i="72" s="1"/>
  <c r="Y39" i="19"/>
  <c r="Y39" i="72" s="1"/>
  <c r="E40" i="19"/>
  <c r="F40"/>
  <c r="F40" i="72" s="1"/>
  <c r="G40" i="19"/>
  <c r="G40" i="72" s="1"/>
  <c r="H40" i="19"/>
  <c r="H40" i="72" s="1"/>
  <c r="I40" i="19"/>
  <c r="I40" i="72" s="1"/>
  <c r="J40" i="19"/>
  <c r="J40" i="72" s="1"/>
  <c r="K40" i="19"/>
  <c r="K40" i="72" s="1"/>
  <c r="L40" i="19"/>
  <c r="L40" i="72" s="1"/>
  <c r="M40" i="19"/>
  <c r="M40" i="72" s="1"/>
  <c r="N40" i="19"/>
  <c r="N40" i="72" s="1"/>
  <c r="O40" i="19"/>
  <c r="O40" i="72" s="1"/>
  <c r="P40" i="19"/>
  <c r="P40" i="72" s="1"/>
  <c r="Q40" i="19"/>
  <c r="Q40" i="72" s="1"/>
  <c r="R40" i="19"/>
  <c r="R40" i="72" s="1"/>
  <c r="S40" i="19"/>
  <c r="S40" i="72" s="1"/>
  <c r="T40" i="19"/>
  <c r="T40" i="72" s="1"/>
  <c r="U40" i="19"/>
  <c r="U40" i="72" s="1"/>
  <c r="V40" i="19"/>
  <c r="V40" i="72" s="1"/>
  <c r="W40" i="19"/>
  <c r="W40" i="72" s="1"/>
  <c r="X40" i="19"/>
  <c r="X40" i="72" s="1"/>
  <c r="Y40" i="19"/>
  <c r="E41"/>
  <c r="E41" i="72" s="1"/>
  <c r="F41" i="19"/>
  <c r="G41"/>
  <c r="G41" i="72" s="1"/>
  <c r="H41" i="19"/>
  <c r="H41" i="72" s="1"/>
  <c r="I41" i="19"/>
  <c r="I41" i="72" s="1"/>
  <c r="J41" i="19"/>
  <c r="K41"/>
  <c r="K41" i="72" s="1"/>
  <c r="L41" i="19"/>
  <c r="L41" i="72" s="1"/>
  <c r="M41" i="19"/>
  <c r="M41" i="72" s="1"/>
  <c r="N41" i="19"/>
  <c r="N41" i="72" s="1"/>
  <c r="O41" i="19"/>
  <c r="O41" i="72" s="1"/>
  <c r="P41" i="19"/>
  <c r="P41" i="72" s="1"/>
  <c r="Q41" i="19"/>
  <c r="Q41" i="72" s="1"/>
  <c r="R41" i="19"/>
  <c r="R41" i="72" s="1"/>
  <c r="S41" i="19"/>
  <c r="S41" i="72" s="1"/>
  <c r="T41" i="19"/>
  <c r="T41" i="72" s="1"/>
  <c r="U41" i="19"/>
  <c r="U41" i="72" s="1"/>
  <c r="V41" i="19"/>
  <c r="V41" i="72" s="1"/>
  <c r="W41" i="19"/>
  <c r="W41" i="72" s="1"/>
  <c r="X41" i="19"/>
  <c r="X41" i="72" s="1"/>
  <c r="Y41" i="19"/>
  <c r="Y41" i="72" s="1"/>
  <c r="E42" i="19"/>
  <c r="E42" i="72" s="1"/>
  <c r="F42" i="19"/>
  <c r="F42" i="72" s="1"/>
  <c r="G42" i="19"/>
  <c r="G42" i="72" s="1"/>
  <c r="H42" i="19"/>
  <c r="H42" i="72" s="1"/>
  <c r="I42" i="19"/>
  <c r="I42" i="72" s="1"/>
  <c r="J42" i="19"/>
  <c r="J42" i="72" s="1"/>
  <c r="K42" i="19"/>
  <c r="K42" i="72" s="1"/>
  <c r="L42" i="19"/>
  <c r="L42" i="72" s="1"/>
  <c r="M42" i="19"/>
  <c r="M42" i="72" s="1"/>
  <c r="N42" i="19"/>
  <c r="N42" i="72" s="1"/>
  <c r="O42" i="19"/>
  <c r="O42" i="72"/>
  <c r="P42" i="19"/>
  <c r="P42" i="72"/>
  <c r="Q42" i="19"/>
  <c r="Q42" i="72"/>
  <c r="R42" i="19"/>
  <c r="R42" i="72"/>
  <c r="S42" i="19"/>
  <c r="S42" i="72"/>
  <c r="T42" i="19"/>
  <c r="U42"/>
  <c r="U42" i="72" s="1"/>
  <c r="V42" i="19"/>
  <c r="V42" i="72" s="1"/>
  <c r="W42" i="19"/>
  <c r="W42" i="72" s="1"/>
  <c r="X42" i="19"/>
  <c r="X42" i="72" s="1"/>
  <c r="Y42" i="19"/>
  <c r="Y42" i="72" s="1"/>
  <c r="E43" i="19"/>
  <c r="F43"/>
  <c r="F43" i="72" s="1"/>
  <c r="G43" i="19"/>
  <c r="G43" i="72" s="1"/>
  <c r="H43" i="19"/>
  <c r="H43" i="72" s="1"/>
  <c r="I43" i="19"/>
  <c r="I43" i="72" s="1"/>
  <c r="J43" i="19"/>
  <c r="J43" i="72" s="1"/>
  <c r="K43" i="19"/>
  <c r="K43" i="72" s="1"/>
  <c r="L43" i="19"/>
  <c r="L43" i="72" s="1"/>
  <c r="M43" i="19"/>
  <c r="M43" i="72" s="1"/>
  <c r="N43" i="19"/>
  <c r="N43" i="72" s="1"/>
  <c r="O43" i="19"/>
  <c r="P43"/>
  <c r="P43" i="72" s="1"/>
  <c r="Q43" i="19"/>
  <c r="Q43" i="72" s="1"/>
  <c r="R43" i="19"/>
  <c r="R43" i="72" s="1"/>
  <c r="S43" i="19"/>
  <c r="T43"/>
  <c r="T43" i="72" s="1"/>
  <c r="U43" i="19"/>
  <c r="U43" i="72" s="1"/>
  <c r="V43" i="19"/>
  <c r="V43" i="72" s="1"/>
  <c r="W43" i="19"/>
  <c r="W43" i="72" s="1"/>
  <c r="X43" i="19"/>
  <c r="X43" i="72" s="1"/>
  <c r="Y43" i="19"/>
  <c r="Y43" i="72" s="1"/>
  <c r="E44" i="19"/>
  <c r="E44" i="72" s="1"/>
  <c r="F44" i="19"/>
  <c r="F44" i="72" s="1"/>
  <c r="G44" i="19"/>
  <c r="H44"/>
  <c r="H44" i="72" s="1"/>
  <c r="I44" i="19"/>
  <c r="I44" i="72" s="1"/>
  <c r="J44" i="19"/>
  <c r="J44" i="72" s="1"/>
  <c r="K44" i="19"/>
  <c r="K44" i="72" s="1"/>
  <c r="L44" i="19"/>
  <c r="L44" i="72" s="1"/>
  <c r="M44" i="19"/>
  <c r="M44" i="72"/>
  <c r="N44" i="19"/>
  <c r="N44" i="72"/>
  <c r="O44" i="19"/>
  <c r="O44" i="72"/>
  <c r="P44" i="19"/>
  <c r="P44" i="72"/>
  <c r="Q44" i="19"/>
  <c r="Q44" i="72"/>
  <c r="R44" i="19"/>
  <c r="S44"/>
  <c r="S44" i="72" s="1"/>
  <c r="T44" i="19"/>
  <c r="T44" i="72" s="1"/>
  <c r="U44" i="19"/>
  <c r="U44" i="72" s="1"/>
  <c r="V44" i="19"/>
  <c r="V44" i="72" s="1"/>
  <c r="W44" i="19"/>
  <c r="W44" i="72" s="1"/>
  <c r="X44" i="19"/>
  <c r="X44" i="72" s="1"/>
  <c r="Y44" i="19"/>
  <c r="Y44" i="72" s="1"/>
  <c r="F45" i="19"/>
  <c r="F45" i="72" s="1"/>
  <c r="G45" i="19"/>
  <c r="G45" i="72" s="1"/>
  <c r="H45" i="19"/>
  <c r="H45" i="72"/>
  <c r="I45" i="19"/>
  <c r="I45" i="72"/>
  <c r="J45" i="19"/>
  <c r="J45" i="72"/>
  <c r="K45" i="19"/>
  <c r="K45" i="72"/>
  <c r="L45" i="19"/>
  <c r="L45" i="72"/>
  <c r="M45" i="19"/>
  <c r="M45" i="72"/>
  <c r="N45" i="19"/>
  <c r="N45" i="72"/>
  <c r="O45" i="19"/>
  <c r="O45" i="72"/>
  <c r="P45" i="19"/>
  <c r="P45" i="72"/>
  <c r="Q45" i="19"/>
  <c r="Q45" i="72"/>
  <c r="R45" i="19"/>
  <c r="R45" i="72"/>
  <c r="S45" i="19"/>
  <c r="T45"/>
  <c r="T45" i="72" s="1"/>
  <c r="U45" i="19"/>
  <c r="U45" i="72" s="1"/>
  <c r="V45" i="19"/>
  <c r="V45" i="72" s="1"/>
  <c r="W45" i="19"/>
  <c r="W45" i="72" s="1"/>
  <c r="X45" i="19"/>
  <c r="X45" i="72" s="1"/>
  <c r="Y45" i="19"/>
  <c r="E46"/>
  <c r="F46"/>
  <c r="F46" i="72" s="1"/>
  <c r="G46" i="19"/>
  <c r="G46" i="72" s="1"/>
  <c r="H46" i="19"/>
  <c r="H46" i="72" s="1"/>
  <c r="I46" i="19"/>
  <c r="I46" i="72" s="1"/>
  <c r="J46" i="19"/>
  <c r="J46" i="72" s="1"/>
  <c r="K46" i="19"/>
  <c r="K46" i="72" s="1"/>
  <c r="L46" i="19"/>
  <c r="L46" i="72"/>
  <c r="M46" i="19"/>
  <c r="N46"/>
  <c r="N46" i="72" s="1"/>
  <c r="O46" i="19"/>
  <c r="P46"/>
  <c r="P46" i="72" s="1"/>
  <c r="Q46" i="19"/>
  <c r="Q46" i="72" s="1"/>
  <c r="R46" i="19"/>
  <c r="R46" i="72" s="1"/>
  <c r="S46" i="19"/>
  <c r="S46" i="72"/>
  <c r="T46" i="19"/>
  <c r="T46" i="72"/>
  <c r="U46" i="19"/>
  <c r="U46" i="72"/>
  <c r="V46" i="19"/>
  <c r="V46" i="72"/>
  <c r="W46" i="19"/>
  <c r="W46" i="72"/>
  <c r="X46" i="19"/>
  <c r="X46" i="72"/>
  <c r="Y46" i="19"/>
  <c r="Y46" i="72"/>
  <c r="E47" i="19"/>
  <c r="F47"/>
  <c r="G47"/>
  <c r="G47" i="72"/>
  <c r="H47" i="19"/>
  <c r="H47" i="72"/>
  <c r="I47" i="19"/>
  <c r="I47" i="72"/>
  <c r="J47" i="19"/>
  <c r="J47" i="72"/>
  <c r="K47" i="19"/>
  <c r="K47" i="72"/>
  <c r="L47" i="19"/>
  <c r="M47"/>
  <c r="M47" i="72" s="1"/>
  <c r="N47" i="19"/>
  <c r="N47" i="72" s="1"/>
  <c r="O47" i="19"/>
  <c r="O47" i="72" s="1"/>
  <c r="P47" i="19"/>
  <c r="P47" i="72" s="1"/>
  <c r="Q47" i="19"/>
  <c r="Q47" i="72" s="1"/>
  <c r="R47" i="19"/>
  <c r="R47" i="72" s="1"/>
  <c r="S47" i="19"/>
  <c r="S47" i="72" s="1"/>
  <c r="T47" i="19"/>
  <c r="T47" i="72" s="1"/>
  <c r="U47" i="19"/>
  <c r="U47" i="72" s="1"/>
  <c r="V47" i="19"/>
  <c r="V47" i="72" s="1"/>
  <c r="W47" i="19"/>
  <c r="X47"/>
  <c r="X47" i="72"/>
  <c r="Y47" i="19"/>
  <c r="E48"/>
  <c r="E48" i="72" s="1"/>
  <c r="F48" i="19"/>
  <c r="G48"/>
  <c r="G48" i="72" s="1"/>
  <c r="H48" i="19"/>
  <c r="H48" i="72" s="1"/>
  <c r="I48" i="19"/>
  <c r="I48" i="72" s="1"/>
  <c r="J48" i="19"/>
  <c r="J48" i="72" s="1"/>
  <c r="K48" i="19"/>
  <c r="K48" i="72" s="1"/>
  <c r="L48" i="19"/>
  <c r="L48" i="72" s="1"/>
  <c r="M48" i="19"/>
  <c r="M48" i="72" s="1"/>
  <c r="N48" i="19"/>
  <c r="N48" i="72" s="1"/>
  <c r="O48" i="19"/>
  <c r="O48" i="72" s="1"/>
  <c r="P48" i="19"/>
  <c r="Q48"/>
  <c r="Q48" i="72" s="1"/>
  <c r="R48" i="19"/>
  <c r="R48" i="72" s="1"/>
  <c r="S48" i="19"/>
  <c r="S48" i="72" s="1"/>
  <c r="T48" i="19"/>
  <c r="T48" i="72" s="1"/>
  <c r="U48" i="19"/>
  <c r="U48" i="72" s="1"/>
  <c r="V48" i="19"/>
  <c r="V48" i="72" s="1"/>
  <c r="W48" i="19"/>
  <c r="W48" i="72" s="1"/>
  <c r="X48" i="19"/>
  <c r="X48" i="72" s="1"/>
  <c r="Y48" i="19"/>
  <c r="Y48" i="72" s="1"/>
  <c r="E49" i="19"/>
  <c r="E49" i="72" s="1"/>
  <c r="F49" i="19"/>
  <c r="F49" i="72" s="1"/>
  <c r="G49" i="19"/>
  <c r="G49" i="72" s="1"/>
  <c r="H49" i="19"/>
  <c r="H49" i="72" s="1"/>
  <c r="I49" i="19"/>
  <c r="I49" i="72" s="1"/>
  <c r="J49" i="19"/>
  <c r="J49" i="72" s="1"/>
  <c r="K49" i="19"/>
  <c r="K49" i="72" s="1"/>
  <c r="L49" i="19"/>
  <c r="L49" i="72" s="1"/>
  <c r="M49" i="19"/>
  <c r="M49" i="72" s="1"/>
  <c r="N49" i="19"/>
  <c r="N49" i="72" s="1"/>
  <c r="O49" i="19"/>
  <c r="O49" i="72" s="1"/>
  <c r="P49" i="19"/>
  <c r="P49" i="72" s="1"/>
  <c r="Q49" i="19"/>
  <c r="Q49" i="72" s="1"/>
  <c r="R49" i="19"/>
  <c r="R49" i="72" s="1"/>
  <c r="S49" i="19"/>
  <c r="S49" i="72" s="1"/>
  <c r="T49" i="19"/>
  <c r="T49" i="72" s="1"/>
  <c r="U49" i="19"/>
  <c r="V49"/>
  <c r="V49" i="72" s="1"/>
  <c r="W49" i="19"/>
  <c r="W49" i="72" s="1"/>
  <c r="X49" i="19"/>
  <c r="X49" i="72" s="1"/>
  <c r="Y49" i="19"/>
  <c r="Y49" i="72" s="1"/>
  <c r="E50" i="19"/>
  <c r="E50" i="72" s="1"/>
  <c r="F50" i="19"/>
  <c r="D50" s="1"/>
  <c r="G50"/>
  <c r="G50" i="72" s="1"/>
  <c r="H50" i="19"/>
  <c r="H50" i="72" s="1"/>
  <c r="I50" i="19"/>
  <c r="I50" i="72" s="1"/>
  <c r="J50" i="19"/>
  <c r="J50" i="72" s="1"/>
  <c r="K50" i="19"/>
  <c r="K50" i="72" s="1"/>
  <c r="L50" i="19"/>
  <c r="L50" i="72" s="1"/>
  <c r="M50" i="19"/>
  <c r="M50" i="72" s="1"/>
  <c r="N50" i="19"/>
  <c r="N50" i="72" s="1"/>
  <c r="O50" i="19"/>
  <c r="P50"/>
  <c r="P50" i="72" s="1"/>
  <c r="Q50" i="19"/>
  <c r="Q50" i="72" s="1"/>
  <c r="R50" i="19"/>
  <c r="R50" i="72" s="1"/>
  <c r="S50" i="19"/>
  <c r="S50" i="72" s="1"/>
  <c r="T50" i="19"/>
  <c r="T50" i="72" s="1"/>
  <c r="U50" i="19"/>
  <c r="U50" i="72" s="1"/>
  <c r="V50" i="19"/>
  <c r="V50" i="72" s="1"/>
  <c r="W50" i="19"/>
  <c r="W50" i="72" s="1"/>
  <c r="X50" i="19"/>
  <c r="Y50"/>
  <c r="Y50" i="72" s="1"/>
  <c r="E51" i="19"/>
  <c r="E51" i="72" s="1"/>
  <c r="F51" i="19"/>
  <c r="F51" i="72" s="1"/>
  <c r="G51" i="19"/>
  <c r="G51" i="72" s="1"/>
  <c r="H51" i="19"/>
  <c r="H51" i="72" s="1"/>
  <c r="I51" i="19"/>
  <c r="I51" i="72" s="1"/>
  <c r="J51" i="19"/>
  <c r="J51" i="72" s="1"/>
  <c r="K51" i="19"/>
  <c r="L51"/>
  <c r="L51" i="72" s="1"/>
  <c r="M51" i="19"/>
  <c r="M51" i="72" s="1"/>
  <c r="N51" i="19"/>
  <c r="N51" i="72" s="1"/>
  <c r="O51" i="19"/>
  <c r="O51" i="72" s="1"/>
  <c r="P51" i="19"/>
  <c r="P51" i="72" s="1"/>
  <c r="Q51" i="19"/>
  <c r="Q51" i="72" s="1"/>
  <c r="R51" i="19"/>
  <c r="R51" i="72" s="1"/>
  <c r="S51" i="19"/>
  <c r="S51" i="72" s="1"/>
  <c r="T51" i="19"/>
  <c r="T51" i="72" s="1"/>
  <c r="U51" i="19"/>
  <c r="U51" i="72" s="1"/>
  <c r="V51" i="19"/>
  <c r="V51" i="72" s="1"/>
  <c r="W51" i="19"/>
  <c r="W51" i="72" s="1"/>
  <c r="X51" i="19"/>
  <c r="X51" i="72" s="1"/>
  <c r="Y51" i="19"/>
  <c r="Y51" i="72" s="1"/>
  <c r="E52" i="19"/>
  <c r="D52" s="1"/>
  <c r="F52"/>
  <c r="F52" i="72" s="1"/>
  <c r="G52" i="19"/>
  <c r="G52" i="72" s="1"/>
  <c r="H52" i="19"/>
  <c r="H52" i="72" s="1"/>
  <c r="I52" i="19"/>
  <c r="I52" i="72" s="1"/>
  <c r="J52" i="19"/>
  <c r="J52" i="72" s="1"/>
  <c r="K52" i="19"/>
  <c r="K52" i="72" s="1"/>
  <c r="L52" i="19"/>
  <c r="L52" i="72" s="1"/>
  <c r="M52" i="19"/>
  <c r="M52" i="72" s="1"/>
  <c r="N52" i="19"/>
  <c r="N52" i="72" s="1"/>
  <c r="O52" i="19"/>
  <c r="O52" i="72" s="1"/>
  <c r="P52" i="19"/>
  <c r="P52" i="72" s="1"/>
  <c r="Q52" i="19"/>
  <c r="Q52" i="72" s="1"/>
  <c r="R52" i="19"/>
  <c r="R52" i="72" s="1"/>
  <c r="S52" i="19"/>
  <c r="S52" i="72" s="1"/>
  <c r="T52" i="19"/>
  <c r="T52" i="72" s="1"/>
  <c r="U52" i="19"/>
  <c r="U52" i="72" s="1"/>
  <c r="V52" i="19"/>
  <c r="V52" i="72" s="1"/>
  <c r="W52" i="19"/>
  <c r="X52"/>
  <c r="X52" i="72" s="1"/>
  <c r="Y52" i="19"/>
  <c r="Y52" i="72" s="1"/>
  <c r="E53" i="19"/>
  <c r="F53"/>
  <c r="F53" i="72" s="1"/>
  <c r="G53" i="19"/>
  <c r="G53" i="72" s="1"/>
  <c r="H53" i="19"/>
  <c r="H53" i="72" s="1"/>
  <c r="I53" i="19"/>
  <c r="I53" i="72" s="1"/>
  <c r="J53" i="19"/>
  <c r="J53" i="72" s="1"/>
  <c r="K53" i="19"/>
  <c r="K53" i="72" s="1"/>
  <c r="L53" i="19"/>
  <c r="L53" i="72" s="1"/>
  <c r="M53" i="19"/>
  <c r="M53" i="72" s="1"/>
  <c r="N53" i="19"/>
  <c r="N53" i="72" s="1"/>
  <c r="O53" i="19"/>
  <c r="O53" i="72" s="1"/>
  <c r="P53" i="19"/>
  <c r="Q53"/>
  <c r="Q53" i="72" s="1"/>
  <c r="R53" i="19"/>
  <c r="R53" i="72" s="1"/>
  <c r="S53" i="19"/>
  <c r="S53" i="72" s="1"/>
  <c r="T53" i="19"/>
  <c r="T53" i="72" s="1"/>
  <c r="U53" i="19"/>
  <c r="U53" i="72" s="1"/>
  <c r="V53" i="19"/>
  <c r="V53" i="72"/>
  <c r="W53" i="19"/>
  <c r="W53" i="72"/>
  <c r="X53" i="19"/>
  <c r="X53" i="72"/>
  <c r="Y53" i="19"/>
  <c r="Y53" i="72"/>
  <c r="E54" i="19"/>
  <c r="F54"/>
  <c r="G54"/>
  <c r="H54"/>
  <c r="H54" i="72" s="1"/>
  <c r="I54" i="19"/>
  <c r="I54" i="72" s="1"/>
  <c r="J54" i="19"/>
  <c r="J54" i="72" s="1"/>
  <c r="K54" i="19"/>
  <c r="K54" i="72" s="1"/>
  <c r="L54" i="19"/>
  <c r="L54" i="72" s="1"/>
  <c r="M54" i="19"/>
  <c r="M54" i="72" s="1"/>
  <c r="N54" i="19"/>
  <c r="N54" i="72" s="1"/>
  <c r="O54" i="19"/>
  <c r="O54" i="72" s="1"/>
  <c r="P54" i="19"/>
  <c r="P54" i="72" s="1"/>
  <c r="Q54" i="19"/>
  <c r="Q54" i="72"/>
  <c r="R54" i="19"/>
  <c r="R54" i="72"/>
  <c r="S54" i="19"/>
  <c r="S54" i="72"/>
  <c r="T54" i="19"/>
  <c r="T54" i="72"/>
  <c r="U54" i="19"/>
  <c r="U54" i="72"/>
  <c r="V54" i="19"/>
  <c r="V54" i="72"/>
  <c r="W54" i="19"/>
  <c r="W54" i="72"/>
  <c r="X54" i="19"/>
  <c r="X54" i="72"/>
  <c r="Y54" i="19"/>
  <c r="Y54" i="72"/>
  <c r="E55" i="19"/>
  <c r="E55" i="72"/>
  <c r="F55" i="19"/>
  <c r="F55" i="72"/>
  <c r="G55" i="19"/>
  <c r="G55" i="72"/>
  <c r="H55" i="19"/>
  <c r="I55"/>
  <c r="I55" i="72" s="1"/>
  <c r="J55" i="19"/>
  <c r="K55"/>
  <c r="K55" i="72" s="1"/>
  <c r="L55" i="19"/>
  <c r="L55" i="72" s="1"/>
  <c r="M55" i="19"/>
  <c r="M55" i="72" s="1"/>
  <c r="N55" i="19"/>
  <c r="N55" i="72" s="1"/>
  <c r="O55" i="19"/>
  <c r="O55" i="72" s="1"/>
  <c r="P55" i="19"/>
  <c r="P55" i="72" s="1"/>
  <c r="Q55" i="19"/>
  <c r="Q55" i="72" s="1"/>
  <c r="R55" i="19"/>
  <c r="R55" i="72" s="1"/>
  <c r="S55" i="19"/>
  <c r="S55" i="72" s="1"/>
  <c r="T55" i="19"/>
  <c r="T55" i="72" s="1"/>
  <c r="U55" i="19"/>
  <c r="U55" i="72" s="1"/>
  <c r="V55" i="19"/>
  <c r="W55"/>
  <c r="X55"/>
  <c r="X55" i="72" s="1"/>
  <c r="Y55" i="19"/>
  <c r="Y55" i="72" s="1"/>
  <c r="E56" i="19"/>
  <c r="E56" i="72" s="1"/>
  <c r="F56" i="19"/>
  <c r="F56" i="72" s="1"/>
  <c r="G56" i="19"/>
  <c r="G56" i="72" s="1"/>
  <c r="H56" i="19"/>
  <c r="H56" i="72" s="1"/>
  <c r="I56" i="19"/>
  <c r="I56" i="72"/>
  <c r="J56" i="19"/>
  <c r="J56" i="72"/>
  <c r="K56" i="19"/>
  <c r="K56" i="72"/>
  <c r="L56" i="19"/>
  <c r="L56" i="72"/>
  <c r="M56" i="19"/>
  <c r="M56" i="72"/>
  <c r="N56" i="19"/>
  <c r="O56"/>
  <c r="O56" i="72" s="1"/>
  <c r="P56" i="19"/>
  <c r="Q56"/>
  <c r="Q56" i="72" s="1"/>
  <c r="R56" i="19"/>
  <c r="R56" i="72" s="1"/>
  <c r="S56" i="19"/>
  <c r="S56" i="72" s="1"/>
  <c r="T56" i="19"/>
  <c r="T56" i="72" s="1"/>
  <c r="U56" i="19"/>
  <c r="U56" i="72" s="1"/>
  <c r="V56" i="19"/>
  <c r="W56"/>
  <c r="W56" i="72" s="1"/>
  <c r="X56" i="19"/>
  <c r="X56" i="72" s="1"/>
  <c r="Y56" i="19"/>
  <c r="Y56" i="72" s="1"/>
  <c r="E57" i="19"/>
  <c r="F57"/>
  <c r="G57"/>
  <c r="G57" i="72" s="1"/>
  <c r="H57" i="19"/>
  <c r="H57" i="72" s="1"/>
  <c r="I57" i="19"/>
  <c r="I57" i="72" s="1"/>
  <c r="J57" i="19"/>
  <c r="J57" i="72" s="1"/>
  <c r="K57" i="19"/>
  <c r="K57" i="72" s="1"/>
  <c r="L57" i="19"/>
  <c r="L57" i="72" s="1"/>
  <c r="M57" i="19"/>
  <c r="N57"/>
  <c r="N57" i="72" s="1"/>
  <c r="O57" i="19"/>
  <c r="O57" i="72" s="1"/>
  <c r="P57" i="19"/>
  <c r="P57" i="72" s="1"/>
  <c r="Q57" i="19"/>
  <c r="R57"/>
  <c r="R57" i="72" s="1"/>
  <c r="S57" i="19"/>
  <c r="S57" i="72" s="1"/>
  <c r="T57" i="19"/>
  <c r="T57" i="72" s="1"/>
  <c r="U57" i="19"/>
  <c r="U57" i="72" s="1"/>
  <c r="V57" i="19"/>
  <c r="V57" i="72" s="1"/>
  <c r="W57" i="19"/>
  <c r="X57"/>
  <c r="X57" i="72" s="1"/>
  <c r="Y57" i="19"/>
  <c r="E58"/>
  <c r="E58" i="72" s="1"/>
  <c r="F58" i="19"/>
  <c r="G58"/>
  <c r="G58" i="72" s="1"/>
  <c r="H58" i="19"/>
  <c r="H58" i="72" s="1"/>
  <c r="I58" i="19"/>
  <c r="J58"/>
  <c r="J58" i="72" s="1"/>
  <c r="K58" i="19"/>
  <c r="K58" i="72" s="1"/>
  <c r="L58" i="19"/>
  <c r="L58" i="72" s="1"/>
  <c r="M58" i="19"/>
  <c r="N58"/>
  <c r="N58" i="72" s="1"/>
  <c r="O58" i="19"/>
  <c r="O58" i="72" s="1"/>
  <c r="P58" i="19"/>
  <c r="P58" i="72" s="1"/>
  <c r="Q58" i="19"/>
  <c r="R58"/>
  <c r="R58" i="72" s="1"/>
  <c r="S58" i="19"/>
  <c r="S58" i="72" s="1"/>
  <c r="T58" i="19"/>
  <c r="T58" i="72" s="1"/>
  <c r="U58" i="19"/>
  <c r="U58" i="72" s="1"/>
  <c r="V58" i="19"/>
  <c r="V58" i="72" s="1"/>
  <c r="W58" i="19"/>
  <c r="W58" i="72" s="1"/>
  <c r="X58" i="19"/>
  <c r="X58" i="72" s="1"/>
  <c r="Y58" i="19"/>
  <c r="Y58" i="72" s="1"/>
  <c r="E10" i="19"/>
  <c r="F10"/>
  <c r="G10"/>
  <c r="I10"/>
  <c r="I10" i="72" s="1"/>
  <c r="J10" i="19"/>
  <c r="K10"/>
  <c r="L10"/>
  <c r="N10"/>
  <c r="O10"/>
  <c r="O10" i="72" s="1"/>
  <c r="Q10" i="19"/>
  <c r="Q10" i="72" s="1"/>
  <c r="R10" i="19"/>
  <c r="R10" i="72" s="1"/>
  <c r="S10" i="19"/>
  <c r="T10"/>
  <c r="U10"/>
  <c r="V10"/>
  <c r="W10"/>
  <c r="W10" i="72" s="1"/>
  <c r="X10" i="19"/>
  <c r="X10" i="72" s="1"/>
  <c r="Y10" i="19"/>
  <c r="Y10" i="72" s="1"/>
  <c r="E11" i="19"/>
  <c r="E11" i="72" s="1"/>
  <c r="F11" i="19"/>
  <c r="F11" i="72" s="1"/>
  <c r="G11" i="19"/>
  <c r="G11" i="72" s="1"/>
  <c r="H11" i="19"/>
  <c r="I11"/>
  <c r="I11" i="72" s="1"/>
  <c r="J11" i="19"/>
  <c r="J11" i="72" s="1"/>
  <c r="K11" i="19"/>
  <c r="K11" i="72" s="1"/>
  <c r="L11" i="19"/>
  <c r="L11" i="72" s="1"/>
  <c r="M11" i="19"/>
  <c r="M11" i="72" s="1"/>
  <c r="N11" i="19"/>
  <c r="N11" i="72" s="1"/>
  <c r="O11" i="19"/>
  <c r="O11" i="72" s="1"/>
  <c r="P11" i="19"/>
  <c r="P11" i="72" s="1"/>
  <c r="Q11" i="19"/>
  <c r="Q11" i="72" s="1"/>
  <c r="R11" i="19"/>
  <c r="R11" i="72" s="1"/>
  <c r="S11" i="19"/>
  <c r="S11" i="72" s="1"/>
  <c r="T11" i="19"/>
  <c r="T11" i="72" s="1"/>
  <c r="U11" i="19"/>
  <c r="U11" i="72" s="1"/>
  <c r="V11" i="19"/>
  <c r="V11" i="72" s="1"/>
  <c r="W11" i="19"/>
  <c r="W11" i="72" s="1"/>
  <c r="X11" i="19"/>
  <c r="X11" i="72" s="1"/>
  <c r="Y11" i="19"/>
  <c r="Y11" i="72" s="1"/>
  <c r="E12" i="19"/>
  <c r="F12"/>
  <c r="F12" i="72" s="1"/>
  <c r="G12" i="19"/>
  <c r="G12" i="72" s="1"/>
  <c r="H12" i="19"/>
  <c r="H12" i="72" s="1"/>
  <c r="I12" i="19"/>
  <c r="I12" i="72" s="1"/>
  <c r="J12" i="19"/>
  <c r="J12" i="72" s="1"/>
  <c r="K12" i="19"/>
  <c r="K12" i="72" s="1"/>
  <c r="L12" i="19"/>
  <c r="L12" i="72" s="1"/>
  <c r="M12" i="19"/>
  <c r="M12" i="72" s="1"/>
  <c r="N12" i="19"/>
  <c r="N12" i="72" s="1"/>
  <c r="O12" i="19"/>
  <c r="O12" i="72" s="1"/>
  <c r="P12" i="19"/>
  <c r="P12" i="72" s="1"/>
  <c r="Q12" i="19"/>
  <c r="Q12" i="72" s="1"/>
  <c r="R12" i="19"/>
  <c r="R12" i="72" s="1"/>
  <c r="S12" i="19"/>
  <c r="S12" i="72" s="1"/>
  <c r="T12" i="19"/>
  <c r="T12" i="72" s="1"/>
  <c r="U12" i="19"/>
  <c r="U12" i="72"/>
  <c r="V12" i="19"/>
  <c r="V12" i="72"/>
  <c r="W12" i="19"/>
  <c r="W12" i="72"/>
  <c r="X12" i="19"/>
  <c r="X12" i="72"/>
  <c r="Y12" i="19"/>
  <c r="Y12" i="72"/>
  <c r="E13" i="19"/>
  <c r="F13"/>
  <c r="F13" i="72" s="1"/>
  <c r="G13" i="19"/>
  <c r="G13" i="72"/>
  <c r="H13" i="19"/>
  <c r="H13" i="72"/>
  <c r="I13" i="19"/>
  <c r="J13"/>
  <c r="J13" i="72" s="1"/>
  <c r="K13" i="19"/>
  <c r="L13"/>
  <c r="L13" i="72" s="1"/>
  <c r="M13" i="19"/>
  <c r="M13" i="72" s="1"/>
  <c r="N13" i="19"/>
  <c r="N13" i="72" s="1"/>
  <c r="O13" i="19"/>
  <c r="O13" i="72" s="1"/>
  <c r="P13" i="19"/>
  <c r="P13" i="72" s="1"/>
  <c r="Q13" i="19"/>
  <c r="Q13" i="72" s="1"/>
  <c r="R13" i="19"/>
  <c r="R13" i="72" s="1"/>
  <c r="S13" i="19"/>
  <c r="S13" i="72" s="1"/>
  <c r="T13" i="19"/>
  <c r="T13" i="72" s="1"/>
  <c r="U13" i="19"/>
  <c r="U13" i="72" s="1"/>
  <c r="V13" i="19"/>
  <c r="V13" i="72" s="1"/>
  <c r="W13" i="19"/>
  <c r="X13"/>
  <c r="X13" i="72" s="1"/>
  <c r="Y13" i="19"/>
  <c r="Y13" i="72" s="1"/>
  <c r="E14" i="19"/>
  <c r="E14" i="72" s="1"/>
  <c r="F14" i="19"/>
  <c r="G14"/>
  <c r="G14" i="72" s="1"/>
  <c r="H14" i="19"/>
  <c r="H14" i="72" s="1"/>
  <c r="I14" i="19"/>
  <c r="I14" i="72" s="1"/>
  <c r="J14" i="19"/>
  <c r="J14" i="72" s="1"/>
  <c r="K14" i="19"/>
  <c r="K14" i="72" s="1"/>
  <c r="L14" i="19"/>
  <c r="L14" i="72" s="1"/>
  <c r="M14" i="19"/>
  <c r="M14" i="72" s="1"/>
  <c r="N14" i="19"/>
  <c r="N14" i="72" s="1"/>
  <c r="O14" i="19"/>
  <c r="O14" i="72" s="1"/>
  <c r="P14" i="19"/>
  <c r="P14" i="72" s="1"/>
  <c r="Q14" i="19"/>
  <c r="Q14" i="72" s="1"/>
  <c r="R14" i="19"/>
  <c r="R14" i="72" s="1"/>
  <c r="S14" i="19"/>
  <c r="S14" i="72" s="1"/>
  <c r="T14" i="19"/>
  <c r="T14" i="72" s="1"/>
  <c r="U14" i="19"/>
  <c r="U14" i="72" s="1"/>
  <c r="V14" i="19"/>
  <c r="V14" i="72" s="1"/>
  <c r="W14" i="19"/>
  <c r="W14" i="72" s="1"/>
  <c r="X14" i="19"/>
  <c r="X14" i="72"/>
  <c r="Y14" i="19"/>
  <c r="Y14" i="72"/>
  <c r="E15" i="19"/>
  <c r="F15"/>
  <c r="F15" i="72" s="1"/>
  <c r="G15" i="19"/>
  <c r="G15" i="72"/>
  <c r="H15" i="19"/>
  <c r="H15" i="72"/>
  <c r="I15" i="19"/>
  <c r="I15" i="72"/>
  <c r="J15" i="19"/>
  <c r="J15" i="72"/>
  <c r="K15" i="19"/>
  <c r="K15" i="72"/>
  <c r="L15" i="19"/>
  <c r="L15" i="72"/>
  <c r="M15" i="19"/>
  <c r="M15" i="72"/>
  <c r="N15" i="19"/>
  <c r="N15" i="72"/>
  <c r="O15" i="19"/>
  <c r="O15" i="72"/>
  <c r="P15" i="19"/>
  <c r="P15" i="72"/>
  <c r="Q15" i="19"/>
  <c r="Q15" i="72"/>
  <c r="R15" i="19"/>
  <c r="R15" i="72"/>
  <c r="S15" i="19"/>
  <c r="S15" i="72"/>
  <c r="T15" i="19"/>
  <c r="T15" i="72"/>
  <c r="U15" i="19"/>
  <c r="U15" i="72"/>
  <c r="V15" i="19"/>
  <c r="W15"/>
  <c r="W15" i="72" s="1"/>
  <c r="X15" i="19"/>
  <c r="X15" i="72" s="1"/>
  <c r="Y15" i="19"/>
  <c r="Y15" i="72" s="1"/>
  <c r="E16" i="19"/>
  <c r="E16" i="72" s="1"/>
  <c r="F16" i="19"/>
  <c r="F16" i="72" s="1"/>
  <c r="G16" i="19"/>
  <c r="G16" i="72" s="1"/>
  <c r="H16" i="19"/>
  <c r="H16" i="72" s="1"/>
  <c r="I16" i="19"/>
  <c r="I16" i="72" s="1"/>
  <c r="J16" i="19"/>
  <c r="J16" i="72" s="1"/>
  <c r="K16" i="19"/>
  <c r="K16" i="72"/>
  <c r="L16" i="19"/>
  <c r="L16" i="72"/>
  <c r="M16" i="19"/>
  <c r="M16" i="72"/>
  <c r="N16" i="19"/>
  <c r="N16" i="72"/>
  <c r="O16" i="19"/>
  <c r="O16" i="72"/>
  <c r="P16" i="19"/>
  <c r="P16" i="72"/>
  <c r="Q16" i="19"/>
  <c r="Q16" i="72"/>
  <c r="R16" i="19"/>
  <c r="R16" i="72"/>
  <c r="S16" i="19"/>
  <c r="S16" i="72"/>
  <c r="T16" i="19"/>
  <c r="T16" i="72"/>
  <c r="U16" i="19"/>
  <c r="V16"/>
  <c r="V16" i="72" s="1"/>
  <c r="W16" i="19"/>
  <c r="W16" i="72" s="1"/>
  <c r="X16" i="19"/>
  <c r="X16" i="72" s="1"/>
  <c r="Y16" i="19"/>
  <c r="Y16" i="72" s="1"/>
  <c r="E17" i="19"/>
  <c r="E17" i="72" s="1"/>
  <c r="F17" i="19"/>
  <c r="G17"/>
  <c r="G17" i="72" s="1"/>
  <c r="H17" i="19"/>
  <c r="H17" i="72" s="1"/>
  <c r="I17" i="19"/>
  <c r="I17" i="72" s="1"/>
  <c r="J17" i="19"/>
  <c r="J17" i="72" s="1"/>
  <c r="K17" i="19"/>
  <c r="K17" i="72" s="1"/>
  <c r="L17" i="19"/>
  <c r="L17" i="72" s="1"/>
  <c r="M17" i="19"/>
  <c r="M17" i="72" s="1"/>
  <c r="N17" i="19"/>
  <c r="N17" i="72" s="1"/>
  <c r="O17" i="19"/>
  <c r="O17" i="72" s="1"/>
  <c r="P17" i="19"/>
  <c r="P17" i="72" s="1"/>
  <c r="Q17" i="19"/>
  <c r="Q17" i="72" s="1"/>
  <c r="R17" i="19"/>
  <c r="R17" i="72" s="1"/>
  <c r="S17" i="19"/>
  <c r="S17" i="72" s="1"/>
  <c r="T17" i="19"/>
  <c r="T17" i="72" s="1"/>
  <c r="U17" i="19"/>
  <c r="U17" i="72" s="1"/>
  <c r="V17" i="19"/>
  <c r="V17" i="72" s="1"/>
  <c r="W17" i="19"/>
  <c r="W17" i="72" s="1"/>
  <c r="X17" i="19"/>
  <c r="X17" i="72" s="1"/>
  <c r="Y17" i="19"/>
  <c r="Y17" i="72" s="1"/>
  <c r="E18" i="19"/>
  <c r="E18" i="72" s="1"/>
  <c r="F18" i="19"/>
  <c r="F18" i="72" s="1"/>
  <c r="G18" i="19"/>
  <c r="G18" i="72" s="1"/>
  <c r="H18" i="19"/>
  <c r="H18" i="72" s="1"/>
  <c r="I18" i="19"/>
  <c r="I18" i="72" s="1"/>
  <c r="J18" i="19"/>
  <c r="J18" i="72" s="1"/>
  <c r="K18" i="19"/>
  <c r="K18" i="72" s="1"/>
  <c r="L18" i="19"/>
  <c r="L18" i="72" s="1"/>
  <c r="M18" i="19"/>
  <c r="M18" i="72" s="1"/>
  <c r="N18" i="19"/>
  <c r="N18" i="72" s="1"/>
  <c r="O18" i="19"/>
  <c r="O18" i="72" s="1"/>
  <c r="P18" i="19"/>
  <c r="P18" i="72" s="1"/>
  <c r="Q18" i="19"/>
  <c r="Q18" i="72" s="1"/>
  <c r="R18" i="19"/>
  <c r="R18" i="72" s="1"/>
  <c r="S18" i="19"/>
  <c r="T18"/>
  <c r="T18" i="72" s="1"/>
  <c r="U18" i="19"/>
  <c r="U18" i="72" s="1"/>
  <c r="V18" i="19"/>
  <c r="V18" i="72" s="1"/>
  <c r="W18" i="19"/>
  <c r="W18" i="72" s="1"/>
  <c r="X18" i="19"/>
  <c r="X18" i="72" s="1"/>
  <c r="Y18" i="19"/>
  <c r="Y18" i="72" s="1"/>
  <c r="H23"/>
  <c r="N30"/>
  <c r="U34"/>
  <c r="O37"/>
  <c r="J41"/>
  <c r="M46"/>
  <c r="E47"/>
  <c r="L47"/>
  <c r="F50"/>
  <c r="W52"/>
  <c r="P56"/>
  <c r="U16"/>
  <c r="AG39" i="25"/>
  <c r="X39"/>
  <c r="AG38"/>
  <c r="X38"/>
  <c r="K38"/>
  <c r="AG17"/>
  <c r="X17"/>
  <c r="K17"/>
  <c r="AG18"/>
  <c r="X18"/>
  <c r="K18"/>
  <c r="AG19"/>
  <c r="X19"/>
  <c r="AG20"/>
  <c r="X20"/>
  <c r="K20"/>
  <c r="D52" i="73"/>
  <c r="I47" i="100"/>
  <c r="BB57" i="41"/>
  <c r="Y28"/>
  <c r="P28"/>
  <c r="E22" i="72"/>
  <c r="U27"/>
  <c r="V31"/>
  <c r="T34"/>
  <c r="Y37"/>
  <c r="Y40"/>
  <c r="S43"/>
  <c r="S45"/>
  <c r="O46"/>
  <c r="Y47"/>
  <c r="P48"/>
  <c r="W55"/>
  <c r="M57"/>
  <c r="W57"/>
  <c r="S18"/>
  <c r="S19" i="39"/>
  <c r="F12" i="96"/>
  <c r="F4" i="97"/>
  <c r="F7"/>
  <c r="F8"/>
  <c r="F9"/>
  <c r="F10"/>
  <c r="F6"/>
  <c r="C5"/>
  <c r="C3"/>
  <c r="F5" i="96"/>
  <c r="F6"/>
  <c r="F7"/>
  <c r="F9"/>
  <c r="F11"/>
  <c r="F14"/>
  <c r="F15"/>
  <c r="F4"/>
  <c r="F3"/>
  <c r="C3"/>
  <c r="C8"/>
  <c r="F8" i="75"/>
  <c r="G8"/>
  <c r="H8"/>
  <c r="I8"/>
  <c r="J8"/>
  <c r="K8"/>
  <c r="L8"/>
  <c r="M8"/>
  <c r="N8"/>
  <c r="O8"/>
  <c r="P8"/>
  <c r="Q8"/>
  <c r="R8"/>
  <c r="S8"/>
  <c r="T8"/>
  <c r="U8"/>
  <c r="V8"/>
  <c r="W8"/>
  <c r="X8"/>
  <c r="Y8"/>
  <c r="E8"/>
  <c r="G19"/>
  <c r="H19"/>
  <c r="K19"/>
  <c r="L19"/>
  <c r="M19"/>
  <c r="P19"/>
  <c r="T19"/>
  <c r="X19"/>
  <c r="D22" i="73"/>
  <c r="D23"/>
  <c r="I18" i="100"/>
  <c r="J18" s="1"/>
  <c r="D24" i="73"/>
  <c r="J21" i="95"/>
  <c r="D25" i="73"/>
  <c r="D26"/>
  <c r="J23" i="95"/>
  <c r="D27" i="73"/>
  <c r="J24" i="95"/>
  <c r="D28" i="73"/>
  <c r="J25" i="95"/>
  <c r="D30" i="73"/>
  <c r="D31"/>
  <c r="I26" i="100"/>
  <c r="J26" s="1"/>
  <c r="D32" i="73"/>
  <c r="I27" i="100"/>
  <c r="J27" s="1"/>
  <c r="D33" i="73"/>
  <c r="D34"/>
  <c r="I29" i="100"/>
  <c r="D35" i="73"/>
  <c r="D36"/>
  <c r="J33" i="95"/>
  <c r="D37" i="73"/>
  <c r="J34" i="95"/>
  <c r="D38" i="73"/>
  <c r="I33" i="100"/>
  <c r="D39" i="73"/>
  <c r="D40"/>
  <c r="J37" i="95"/>
  <c r="D41" i="73"/>
  <c r="I36" i="100"/>
  <c r="J36" s="1"/>
  <c r="D42" i="73"/>
  <c r="D43"/>
  <c r="J40" i="95"/>
  <c r="D45" i="73"/>
  <c r="I40" i="100"/>
  <c r="D46" i="73"/>
  <c r="J43" i="95"/>
  <c r="I41" i="100"/>
  <c r="D47" i="73"/>
  <c r="I42" i="100"/>
  <c r="D48" i="73"/>
  <c r="I43" i="100"/>
  <c r="J43" s="1"/>
  <c r="D49" i="73"/>
  <c r="D50"/>
  <c r="J47" i="95"/>
  <c r="D51" i="73"/>
  <c r="D53"/>
  <c r="J50" i="95"/>
  <c r="D54" i="73"/>
  <c r="D55"/>
  <c r="I50" i="100"/>
  <c r="J50" s="1"/>
  <c r="D56" i="73"/>
  <c r="D57"/>
  <c r="I52" i="100"/>
  <c r="J52" s="1"/>
  <c r="D58" i="73"/>
  <c r="J55" i="95"/>
  <c r="D59" i="73"/>
  <c r="D59" i="72"/>
  <c r="D60" i="73"/>
  <c r="D60" i="72"/>
  <c r="D61" i="73"/>
  <c r="D61" i="72"/>
  <c r="D21" i="73"/>
  <c r="J18" i="95"/>
  <c r="D10" i="73"/>
  <c r="D11"/>
  <c r="I7" i="100"/>
  <c r="D12" i="73"/>
  <c r="J10" i="95"/>
  <c r="D13" i="73"/>
  <c r="I9" i="100"/>
  <c r="D14" i="73"/>
  <c r="I10" i="100"/>
  <c r="J10" s="1"/>
  <c r="D15" i="73"/>
  <c r="J13" i="95"/>
  <c r="D16" i="73"/>
  <c r="I12" i="100"/>
  <c r="D17" i="73"/>
  <c r="I13" i="100"/>
  <c r="J13" s="1"/>
  <c r="D18" i="73"/>
  <c r="J16" i="95"/>
  <c r="D9" i="73"/>
  <c r="J7" i="95"/>
  <c r="F7" i="72"/>
  <c r="G7"/>
  <c r="H7"/>
  <c r="I7"/>
  <c r="J7"/>
  <c r="K7"/>
  <c r="L7"/>
  <c r="M7"/>
  <c r="N7"/>
  <c r="O7"/>
  <c r="P7"/>
  <c r="Q7"/>
  <c r="R7"/>
  <c r="S7"/>
  <c r="T7"/>
  <c r="U7"/>
  <c r="V7"/>
  <c r="W7"/>
  <c r="X7"/>
  <c r="Y7"/>
  <c r="E7"/>
  <c r="Y30" i="41"/>
  <c r="P30"/>
  <c r="AA57"/>
  <c r="AB57"/>
  <c r="AD57"/>
  <c r="AH57"/>
  <c r="AI57"/>
  <c r="AK57"/>
  <c r="AO57"/>
  <c r="AT57"/>
  <c r="AU57"/>
  <c r="T57"/>
  <c r="U57"/>
  <c r="X57"/>
  <c r="N57"/>
  <c r="M57"/>
  <c r="L57"/>
  <c r="K57"/>
  <c r="J57"/>
  <c r="I57"/>
  <c r="H57"/>
  <c r="G57"/>
  <c r="F57"/>
  <c r="Y56"/>
  <c r="P56"/>
  <c r="E56"/>
  <c r="Y55"/>
  <c r="P55"/>
  <c r="E55"/>
  <c r="Y54"/>
  <c r="P54"/>
  <c r="E54"/>
  <c r="Y53"/>
  <c r="P53"/>
  <c r="E53"/>
  <c r="Y52"/>
  <c r="P52"/>
  <c r="E52"/>
  <c r="Y51"/>
  <c r="P51"/>
  <c r="E51"/>
  <c r="Y50"/>
  <c r="P50"/>
  <c r="E50"/>
  <c r="Y49"/>
  <c r="P49"/>
  <c r="E49"/>
  <c r="Y48"/>
  <c r="P48"/>
  <c r="E48"/>
  <c r="Y47"/>
  <c r="P47"/>
  <c r="E47"/>
  <c r="Y46"/>
  <c r="P46"/>
  <c r="E46"/>
  <c r="Y45"/>
  <c r="P45"/>
  <c r="E45"/>
  <c r="Y44"/>
  <c r="P44"/>
  <c r="E44"/>
  <c r="Y43"/>
  <c r="P43"/>
  <c r="E43"/>
  <c r="Y42"/>
  <c r="P42"/>
  <c r="E42"/>
  <c r="Y41"/>
  <c r="P41"/>
  <c r="E41"/>
  <c r="Y40"/>
  <c r="P40"/>
  <c r="E40"/>
  <c r="Y39"/>
  <c r="P39"/>
  <c r="E39"/>
  <c r="Y38"/>
  <c r="P38"/>
  <c r="E38"/>
  <c r="Y37"/>
  <c r="P37"/>
  <c r="E37"/>
  <c r="E36"/>
  <c r="Y35"/>
  <c r="P35"/>
  <c r="E35"/>
  <c r="Y34"/>
  <c r="P34"/>
  <c r="E34"/>
  <c r="Y33"/>
  <c r="P33"/>
  <c r="E33"/>
  <c r="Y32"/>
  <c r="P32"/>
  <c r="E32"/>
  <c r="Y31"/>
  <c r="P31"/>
  <c r="E31"/>
  <c r="E30"/>
  <c r="Y29"/>
  <c r="E29"/>
  <c r="E28"/>
  <c r="AU27"/>
  <c r="AR27"/>
  <c r="E27"/>
  <c r="Y26"/>
  <c r="P26"/>
  <c r="E26"/>
  <c r="Y25"/>
  <c r="P25"/>
  <c r="E25"/>
  <c r="Y24"/>
  <c r="P24"/>
  <c r="E24"/>
  <c r="Y23"/>
  <c r="P23"/>
  <c r="E23"/>
  <c r="Y22"/>
  <c r="P22"/>
  <c r="E22"/>
  <c r="Y21"/>
  <c r="P21"/>
  <c r="E21"/>
  <c r="Y20"/>
  <c r="P20"/>
  <c r="E20"/>
  <c r="Y19"/>
  <c r="E19"/>
  <c r="E18"/>
  <c r="Y17"/>
  <c r="P17"/>
  <c r="E17"/>
  <c r="Y16"/>
  <c r="P16"/>
  <c r="E16"/>
  <c r="Y15"/>
  <c r="P15"/>
  <c r="E15"/>
  <c r="Y14"/>
  <c r="P14"/>
  <c r="E14"/>
  <c r="Y13"/>
  <c r="P13"/>
  <c r="E13"/>
  <c r="Y12"/>
  <c r="P12"/>
  <c r="Y11"/>
  <c r="P11"/>
  <c r="Y10"/>
  <c r="P10"/>
  <c r="Y9"/>
  <c r="P9"/>
  <c r="Y8"/>
  <c r="P8"/>
  <c r="E29" i="35"/>
  <c r="AG21" i="25"/>
  <c r="X21"/>
  <c r="K21"/>
  <c r="AG22"/>
  <c r="X22"/>
  <c r="K22"/>
  <c r="AG23"/>
  <c r="X23"/>
  <c r="AG24"/>
  <c r="X24"/>
  <c r="K24"/>
  <c r="AG25"/>
  <c r="X25"/>
  <c r="K25"/>
  <c r="AG26"/>
  <c r="X26"/>
  <c r="AG27"/>
  <c r="X27"/>
  <c r="AG28"/>
  <c r="X28"/>
  <c r="K28"/>
  <c r="AG81"/>
  <c r="X81"/>
  <c r="K81"/>
  <c r="AG29"/>
  <c r="X29"/>
  <c r="AG30"/>
  <c r="X30"/>
  <c r="AG5"/>
  <c r="X5"/>
  <c r="AG6"/>
  <c r="X6"/>
  <c r="K6"/>
  <c r="AG7"/>
  <c r="X7"/>
  <c r="AG31"/>
  <c r="X31"/>
  <c r="AG32"/>
  <c r="X32"/>
  <c r="K32"/>
  <c r="AG33"/>
  <c r="X33"/>
  <c r="K33"/>
  <c r="AG34"/>
  <c r="X34"/>
  <c r="AG35"/>
  <c r="X35"/>
  <c r="AG4"/>
  <c r="X4"/>
  <c r="AG36"/>
  <c r="X36"/>
  <c r="AG62"/>
  <c r="X62"/>
  <c r="AG63"/>
  <c r="X63"/>
  <c r="AG64"/>
  <c r="X64"/>
  <c r="K64"/>
  <c r="AG65"/>
  <c r="X65"/>
  <c r="K65"/>
  <c r="AG66"/>
  <c r="X66"/>
  <c r="AG67"/>
  <c r="X67"/>
  <c r="AG68"/>
  <c r="X68"/>
  <c r="AG10"/>
  <c r="X10"/>
  <c r="K10"/>
  <c r="AG69"/>
  <c r="X69"/>
  <c r="AG70"/>
  <c r="X70"/>
  <c r="AG71"/>
  <c r="X71"/>
  <c r="AG72"/>
  <c r="X72"/>
  <c r="K72"/>
  <c r="AG73"/>
  <c r="X73"/>
  <c r="AG74"/>
  <c r="X74"/>
  <c r="AG75"/>
  <c r="X75"/>
  <c r="K75"/>
  <c r="AG76"/>
  <c r="X76"/>
  <c r="K76"/>
  <c r="AG77"/>
  <c r="X77"/>
  <c r="AG11"/>
  <c r="X11"/>
  <c r="AG12"/>
  <c r="X12"/>
  <c r="K12"/>
  <c r="AG13"/>
  <c r="X13"/>
  <c r="K13"/>
  <c r="AG78"/>
  <c r="X78"/>
  <c r="AG14"/>
  <c r="X14"/>
  <c r="AG79"/>
  <c r="X79"/>
  <c r="K79"/>
  <c r="AG15"/>
  <c r="X15"/>
  <c r="K15"/>
  <c r="AG80"/>
  <c r="X80"/>
  <c r="K80"/>
  <c r="AG16"/>
  <c r="X16"/>
  <c r="D67" i="76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E7" i="34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66"/>
  <c r="E7" i="75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E7" i="74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F19" i="73"/>
  <c r="L19"/>
  <c r="P19"/>
  <c r="Q19"/>
  <c r="E8"/>
  <c r="F8"/>
  <c r="G8"/>
  <c r="H8"/>
  <c r="I8"/>
  <c r="I63"/>
  <c r="J8"/>
  <c r="K8"/>
  <c r="L8"/>
  <c r="M8"/>
  <c r="N8"/>
  <c r="O8"/>
  <c r="P8"/>
  <c r="Q8"/>
  <c r="R8"/>
  <c r="S8"/>
  <c r="T8"/>
  <c r="U8"/>
  <c r="V8"/>
  <c r="W8"/>
  <c r="X8"/>
  <c r="Y8"/>
  <c r="D20" i="72"/>
  <c r="I7" i="37"/>
  <c r="W7"/>
  <c r="Y7"/>
  <c r="AN7"/>
  <c r="AP7"/>
  <c r="AT7"/>
  <c r="AV7"/>
  <c r="F18"/>
  <c r="G18"/>
  <c r="H18"/>
  <c r="I18"/>
  <c r="I57"/>
  <c r="J18"/>
  <c r="K18"/>
  <c r="L18"/>
  <c r="M18"/>
  <c r="N18"/>
  <c r="O18"/>
  <c r="P18"/>
  <c r="Q18"/>
  <c r="R18"/>
  <c r="S18"/>
  <c r="T18"/>
  <c r="U18"/>
  <c r="V18"/>
  <c r="W18"/>
  <c r="W57"/>
  <c r="X18"/>
  <c r="Y18"/>
  <c r="AK18"/>
  <c r="AL18"/>
  <c r="AM18"/>
  <c r="AN18"/>
  <c r="AO18"/>
  <c r="AP18"/>
  <c r="AP57"/>
  <c r="AQ18"/>
  <c r="AR18"/>
  <c r="AS18"/>
  <c r="AT18"/>
  <c r="AT57"/>
  <c r="AU18"/>
  <c r="AV18"/>
  <c r="AW18"/>
  <c r="AX18"/>
  <c r="AY18"/>
  <c r="AZ18"/>
  <c r="BA18"/>
  <c r="BB18"/>
  <c r="V57"/>
  <c r="Y57"/>
  <c r="AN57"/>
  <c r="AO57"/>
  <c r="AV57"/>
  <c r="G58"/>
  <c r="M58"/>
  <c r="N58"/>
  <c r="O58"/>
  <c r="Q58"/>
  <c r="R58"/>
  <c r="S58"/>
  <c r="T58"/>
  <c r="U58"/>
  <c r="X58"/>
  <c r="Y58"/>
  <c r="AK58"/>
  <c r="AL58"/>
  <c r="AM58"/>
  <c r="AQ58"/>
  <c r="AR58"/>
  <c r="AS58"/>
  <c r="AU58"/>
  <c r="AV58"/>
  <c r="AW58"/>
  <c r="AX58"/>
  <c r="AY58"/>
  <c r="BA58"/>
  <c r="BC56"/>
  <c r="D56"/>
  <c r="BD56"/>
  <c r="D55"/>
  <c r="BC54"/>
  <c r="AZ58"/>
  <c r="D54"/>
  <c r="BD54"/>
  <c r="D53"/>
  <c r="BD53"/>
  <c r="D52"/>
  <c r="BD52"/>
  <c r="D50"/>
  <c r="BD50"/>
  <c r="D49"/>
  <c r="BD49"/>
  <c r="D48"/>
  <c r="BD48"/>
  <c r="D47"/>
  <c r="BD47"/>
  <c r="D45"/>
  <c r="BD45"/>
  <c r="BC44"/>
  <c r="D44"/>
  <c r="BD44"/>
  <c r="BC43"/>
  <c r="AO58"/>
  <c r="D43"/>
  <c r="BD43"/>
  <c r="BC42"/>
  <c r="AN58"/>
  <c r="D42"/>
  <c r="BD42"/>
  <c r="D41"/>
  <c r="BD41"/>
  <c r="D40"/>
  <c r="BD40"/>
  <c r="D39"/>
  <c r="BD39"/>
  <c r="D27"/>
  <c r="BD27"/>
  <c r="D26"/>
  <c r="BD26"/>
  <c r="D25"/>
  <c r="BD25"/>
  <c r="D24"/>
  <c r="BD24"/>
  <c r="D23"/>
  <c r="BD23"/>
  <c r="D20"/>
  <c r="BD20"/>
  <c r="D19"/>
  <c r="BD19"/>
  <c r="D18"/>
  <c r="BD18"/>
  <c r="D17"/>
  <c r="BD17"/>
  <c r="D16"/>
  <c r="BD16"/>
  <c r="D15"/>
  <c r="BD15"/>
  <c r="BC14"/>
  <c r="L58"/>
  <c r="D14"/>
  <c r="BD14"/>
  <c r="BC13"/>
  <c r="D13"/>
  <c r="BD13"/>
  <c r="BC12"/>
  <c r="D12"/>
  <c r="BD12"/>
  <c r="BC11"/>
  <c r="D11"/>
  <c r="BD11"/>
  <c r="BC10"/>
  <c r="D10"/>
  <c r="BD10"/>
  <c r="D9"/>
  <c r="BD9"/>
  <c r="BC8"/>
  <c r="BC7"/>
  <c r="D8"/>
  <c r="BD8"/>
  <c r="D7"/>
  <c r="BD7"/>
  <c r="BF7"/>
  <c r="E9" i="19"/>
  <c r="E9" i="72" s="1"/>
  <c r="F9" i="19"/>
  <c r="F9" i="72" s="1"/>
  <c r="G9" i="19"/>
  <c r="G9" i="72" s="1"/>
  <c r="H9"/>
  <c r="I9" i="19"/>
  <c r="I9" i="72" s="1"/>
  <c r="J9" i="19"/>
  <c r="J9" i="72" s="1"/>
  <c r="K9" i="19"/>
  <c r="K9" i="72" s="1"/>
  <c r="L9" i="19"/>
  <c r="L9" i="72" s="1"/>
  <c r="N9" i="19"/>
  <c r="O9"/>
  <c r="O9" i="72" s="1"/>
  <c r="P9" i="19"/>
  <c r="P9" i="72" s="1"/>
  <c r="Q9" i="19"/>
  <c r="Q9" i="72" s="1"/>
  <c r="R9" i="19"/>
  <c r="S9"/>
  <c r="T9"/>
  <c r="T9" i="72" s="1"/>
  <c r="U9" i="19"/>
  <c r="U9" i="72" s="1"/>
  <c r="W9" i="19"/>
  <c r="W9" i="72" s="1"/>
  <c r="X9" i="19"/>
  <c r="X9" i="72" s="1"/>
  <c r="Y9" i="19"/>
  <c r="Y9" i="72" s="1"/>
  <c r="H11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E21" i="19"/>
  <c r="D21" s="1"/>
  <c r="F21"/>
  <c r="G21"/>
  <c r="G21" i="72" s="1"/>
  <c r="H21" i="19"/>
  <c r="H21" i="72" s="1"/>
  <c r="I21" i="19"/>
  <c r="I21" i="72" s="1"/>
  <c r="J21" i="19"/>
  <c r="J21" i="72" s="1"/>
  <c r="K21" i="19"/>
  <c r="L21"/>
  <c r="L21" i="72" s="1"/>
  <c r="M21" i="19"/>
  <c r="M21" i="72" s="1"/>
  <c r="N21" i="19"/>
  <c r="N21" i="72" s="1"/>
  <c r="O21" i="19"/>
  <c r="P21"/>
  <c r="P21" i="72" s="1"/>
  <c r="Q21" i="19"/>
  <c r="R21"/>
  <c r="S21"/>
  <c r="S21" i="72" s="1"/>
  <c r="T21" i="19"/>
  <c r="T21" i="72" s="1"/>
  <c r="U21" i="19"/>
  <c r="U21" i="72" s="1"/>
  <c r="V21" i="19"/>
  <c r="V21" i="72" s="1"/>
  <c r="W21" i="19"/>
  <c r="W21" i="72" s="1"/>
  <c r="X21" i="19"/>
  <c r="X21" i="72" s="1"/>
  <c r="Y21" i="19"/>
  <c r="Y21" i="72" s="1"/>
  <c r="H22"/>
  <c r="L22"/>
  <c r="O23"/>
  <c r="V23"/>
  <c r="J27"/>
  <c r="W27"/>
  <c r="R28"/>
  <c r="O30"/>
  <c r="N31"/>
  <c r="P32"/>
  <c r="U33"/>
  <c r="F35"/>
  <c r="E37"/>
  <c r="H38"/>
  <c r="T38"/>
  <c r="T42"/>
  <c r="O43"/>
  <c r="R44"/>
  <c r="Y45"/>
  <c r="W47"/>
  <c r="U49"/>
  <c r="O50"/>
  <c r="X50"/>
  <c r="K51"/>
  <c r="P53"/>
  <c r="J55"/>
  <c r="V55"/>
  <c r="N56"/>
  <c r="V56"/>
  <c r="Q57"/>
  <c r="Y57"/>
  <c r="I58"/>
  <c r="M58"/>
  <c r="Q58"/>
  <c r="E59" i="19"/>
  <c r="E59" i="72" s="1"/>
  <c r="F59" i="19"/>
  <c r="F59" i="72" s="1"/>
  <c r="G59" i="19"/>
  <c r="G59" i="72" s="1"/>
  <c r="H59" i="19"/>
  <c r="H59" i="72" s="1"/>
  <c r="I59" i="19"/>
  <c r="I59" i="72" s="1"/>
  <c r="J59" i="19"/>
  <c r="J59" i="72" s="1"/>
  <c r="K59" i="19"/>
  <c r="K59" i="72" s="1"/>
  <c r="L59" i="19"/>
  <c r="L59" i="72" s="1"/>
  <c r="M59" i="19"/>
  <c r="M59" i="72" s="1"/>
  <c r="N59" i="19"/>
  <c r="N59" i="72" s="1"/>
  <c r="O59" i="19"/>
  <c r="O59" i="72" s="1"/>
  <c r="P59" i="19"/>
  <c r="P59" i="72" s="1"/>
  <c r="Q59" i="19"/>
  <c r="Q59" i="72" s="1"/>
  <c r="R59" i="19"/>
  <c r="R59" i="72" s="1"/>
  <c r="S59" i="19"/>
  <c r="S59" i="72" s="1"/>
  <c r="T59" i="19"/>
  <c r="T59" i="72" s="1"/>
  <c r="U59" i="19"/>
  <c r="U59" i="72" s="1"/>
  <c r="V59" i="19"/>
  <c r="V59" i="72" s="1"/>
  <c r="W59" i="19"/>
  <c r="W59" i="72" s="1"/>
  <c r="X59" i="19"/>
  <c r="X59" i="72" s="1"/>
  <c r="Y59" i="19"/>
  <c r="Y59" i="72" s="1"/>
  <c r="E60" i="19"/>
  <c r="E60" i="72" s="1"/>
  <c r="F60" i="19"/>
  <c r="F60" i="72" s="1"/>
  <c r="G60" i="19"/>
  <c r="G60" i="72" s="1"/>
  <c r="H60" i="19"/>
  <c r="H60" i="72" s="1"/>
  <c r="I60" i="19"/>
  <c r="I60" i="72" s="1"/>
  <c r="J60" i="19"/>
  <c r="J60" i="72" s="1"/>
  <c r="K60" i="19"/>
  <c r="K60" i="72" s="1"/>
  <c r="L60" i="19"/>
  <c r="L60" i="72" s="1"/>
  <c r="M60" i="19"/>
  <c r="M60" i="72" s="1"/>
  <c r="N60" i="19"/>
  <c r="N60" i="72" s="1"/>
  <c r="O60" i="19"/>
  <c r="O60" i="72" s="1"/>
  <c r="P60" i="19"/>
  <c r="P60" i="72" s="1"/>
  <c r="Q60" i="19"/>
  <c r="Q60" i="72" s="1"/>
  <c r="R60" i="19"/>
  <c r="R60" i="72" s="1"/>
  <c r="S60" i="19"/>
  <c r="S60" i="72" s="1"/>
  <c r="T60" i="19"/>
  <c r="T60" i="72" s="1"/>
  <c r="U60" i="19"/>
  <c r="U60" i="72" s="1"/>
  <c r="V60" i="19"/>
  <c r="V60" i="72" s="1"/>
  <c r="W60" i="19"/>
  <c r="W60" i="72" s="1"/>
  <c r="X60" i="19"/>
  <c r="X60" i="72" s="1"/>
  <c r="Y60" i="19"/>
  <c r="Y60" i="72" s="1"/>
  <c r="E61" i="19"/>
  <c r="E61" i="72" s="1"/>
  <c r="F61" i="19"/>
  <c r="F61" i="72" s="1"/>
  <c r="G61" i="19"/>
  <c r="G61" i="72" s="1"/>
  <c r="H61" i="19"/>
  <c r="H61" i="72" s="1"/>
  <c r="I61" i="19"/>
  <c r="I61" i="72" s="1"/>
  <c r="J61" i="19"/>
  <c r="J61" i="72" s="1"/>
  <c r="K61" i="19"/>
  <c r="K61" i="72" s="1"/>
  <c r="L61" i="19"/>
  <c r="L61" i="72" s="1"/>
  <c r="M61" i="19"/>
  <c r="M61" i="72" s="1"/>
  <c r="N61" i="19"/>
  <c r="N61" i="72" s="1"/>
  <c r="O61" i="19"/>
  <c r="O61" i="72" s="1"/>
  <c r="P61" i="19"/>
  <c r="P61" i="72" s="1"/>
  <c r="Q61" i="19"/>
  <c r="Q61" i="72" s="1"/>
  <c r="R61" i="19"/>
  <c r="R61" i="72" s="1"/>
  <c r="S61" i="19"/>
  <c r="S61" i="72" s="1"/>
  <c r="T61" i="19"/>
  <c r="T61" i="72" s="1"/>
  <c r="U61" i="19"/>
  <c r="U61" i="72" s="1"/>
  <c r="V61" i="19"/>
  <c r="V61" i="72" s="1"/>
  <c r="W61" i="19"/>
  <c r="W61" i="72" s="1"/>
  <c r="X61" i="19"/>
  <c r="X61" i="72" s="1"/>
  <c r="Y61" i="19"/>
  <c r="Y61" i="72" s="1"/>
  <c r="H19" i="39"/>
  <c r="I19"/>
  <c r="J19"/>
  <c r="K19"/>
  <c r="L19"/>
  <c r="M19"/>
  <c r="N19"/>
  <c r="O19"/>
  <c r="P19"/>
  <c r="Q19"/>
  <c r="R19"/>
  <c r="T19"/>
  <c r="V19"/>
  <c r="W19"/>
  <c r="X19"/>
  <c r="F19"/>
  <c r="G19"/>
  <c r="D7" i="40"/>
  <c r="D7" i="39"/>
  <c r="D29" i="28"/>
  <c r="D16"/>
  <c r="D15"/>
  <c r="D13"/>
  <c r="D12"/>
  <c r="D11"/>
  <c r="D10"/>
  <c r="D9"/>
  <c r="D8"/>
  <c r="F48" i="27"/>
  <c r="F46"/>
  <c r="F44"/>
  <c r="F41"/>
  <c r="F40"/>
  <c r="F39"/>
  <c r="F37"/>
  <c r="F35"/>
  <c r="F34"/>
  <c r="F33"/>
  <c r="F32"/>
  <c r="F31"/>
  <c r="F30"/>
  <c r="F29"/>
  <c r="F28"/>
  <c r="F27"/>
  <c r="F24"/>
  <c r="F23"/>
  <c r="F22"/>
  <c r="F20"/>
  <c r="F17"/>
  <c r="F16"/>
  <c r="F15"/>
  <c r="F14"/>
  <c r="F13"/>
  <c r="F12"/>
  <c r="F11"/>
  <c r="F10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D7" i="19"/>
  <c r="D7" i="34"/>
  <c r="AP58" i="37"/>
  <c r="J58"/>
  <c r="BB58"/>
  <c r="K58"/>
  <c r="V58"/>
  <c r="F58"/>
  <c r="H58"/>
  <c r="W58"/>
  <c r="P57"/>
  <c r="I58"/>
  <c r="E57"/>
  <c r="E58"/>
  <c r="AT58"/>
  <c r="BC18"/>
  <c r="P58"/>
  <c r="D7" i="72"/>
  <c r="V9" i="19"/>
  <c r="V9" i="72" s="1"/>
  <c r="E9" i="41"/>
  <c r="E10"/>
  <c r="E8"/>
  <c r="E11"/>
  <c r="E12"/>
  <c r="G19" i="73"/>
  <c r="G63"/>
  <c r="T19"/>
  <c r="D7" i="75"/>
  <c r="D7" i="74"/>
  <c r="D8" i="76"/>
  <c r="R21" i="72"/>
  <c r="Y24"/>
  <c r="N36" i="19"/>
  <c r="N36" i="72" s="1"/>
  <c r="S22"/>
  <c r="E54"/>
  <c r="E26"/>
  <c r="F31"/>
  <c r="N10"/>
  <c r="E27"/>
  <c r="F22"/>
  <c r="H55"/>
  <c r="G24"/>
  <c r="Y36" i="41"/>
  <c r="P36"/>
  <c r="AW58"/>
  <c r="P63" i="73"/>
  <c r="R23" i="72"/>
  <c r="W26"/>
  <c r="D49" i="19"/>
  <c r="D49" i="72" s="1"/>
  <c r="F46" i="95" s="1"/>
  <c r="G46" s="1"/>
  <c r="P25" i="72"/>
  <c r="J22"/>
  <c r="G44"/>
  <c r="E35"/>
  <c r="F21"/>
  <c r="G32"/>
  <c r="I23"/>
  <c r="E53"/>
  <c r="R22"/>
  <c r="E15"/>
  <c r="V15"/>
  <c r="F17"/>
  <c r="U29" i="19"/>
  <c r="U29" i="72" s="1"/>
  <c r="E19" i="39"/>
  <c r="D19"/>
  <c r="T19" i="19"/>
  <c r="T19" i="72" s="1"/>
  <c r="Z10" i="40"/>
  <c r="P10" i="19"/>
  <c r="Y29"/>
  <c r="N64" i="40"/>
  <c r="R64"/>
  <c r="J64"/>
  <c r="V29" i="19"/>
  <c r="V29" i="72" s="1"/>
  <c r="W64" i="40"/>
  <c r="S64"/>
  <c r="F29" i="19"/>
  <c r="F29" i="72" s="1"/>
  <c r="G54"/>
  <c r="F41"/>
  <c r="G26"/>
  <c r="D33" i="19"/>
  <c r="D33" i="72" s="1"/>
  <c r="D58" i="19"/>
  <c r="D55" i="95" s="1"/>
  <c r="E55" s="1"/>
  <c r="D27" i="19"/>
  <c r="D27" i="72" s="1"/>
  <c r="Q21"/>
  <c r="F58"/>
  <c r="D51" i="19"/>
  <c r="D51" i="72" s="1"/>
  <c r="E46" i="100" s="1"/>
  <c r="F46" s="1"/>
  <c r="E57" i="72"/>
  <c r="E52"/>
  <c r="W13"/>
  <c r="K13"/>
  <c r="I13"/>
  <c r="V10"/>
  <c r="E30"/>
  <c r="U23"/>
  <c r="E21"/>
  <c r="S9"/>
  <c r="E13"/>
  <c r="D13" i="19"/>
  <c r="D9" i="100" s="1"/>
  <c r="E43" i="72"/>
  <c r="M22"/>
  <c r="F48"/>
  <c r="E40"/>
  <c r="D25" i="19"/>
  <c r="D25" i="72" s="1"/>
  <c r="E20" i="100" s="1"/>
  <c r="F20" s="1"/>
  <c r="D22" i="19"/>
  <c r="D22" i="72" s="1"/>
  <c r="P24"/>
  <c r="N9"/>
  <c r="R25"/>
  <c r="Z8" i="40"/>
  <c r="E36" i="19"/>
  <c r="E64" i="40"/>
  <c r="Z45"/>
  <c r="E45" i="19"/>
  <c r="E45" i="72" s="1"/>
  <c r="D37" i="19"/>
  <c r="D35" i="41" s="1"/>
  <c r="BD35" s="1"/>
  <c r="BF35" s="1"/>
  <c r="Y29" i="72"/>
  <c r="D24" i="95"/>
  <c r="E24" s="1"/>
  <c r="E22" i="2"/>
  <c r="F22" s="1"/>
  <c r="D28" i="100"/>
  <c r="D31" i="41"/>
  <c r="BD31" s="1"/>
  <c r="BF31" s="1"/>
  <c r="E14" i="2"/>
  <c r="G14" s="1"/>
  <c r="E51"/>
  <c r="G51" s="1"/>
  <c r="E58"/>
  <c r="G58" s="1"/>
  <c r="D53" i="100"/>
  <c r="D34" i="95"/>
  <c r="E34" s="1"/>
  <c r="D32" i="100"/>
  <c r="L82" i="25"/>
  <c r="J52" i="95"/>
  <c r="T63" i="73"/>
  <c r="J15" i="95"/>
  <c r="J11"/>
  <c r="F63" i="73"/>
  <c r="S19"/>
  <c r="I45" i="100"/>
  <c r="O19" i="73"/>
  <c r="I39" i="100"/>
  <c r="K19" i="73"/>
  <c r="H19"/>
  <c r="J35" i="95"/>
  <c r="D29" i="73"/>
  <c r="I24" i="100"/>
  <c r="J39" i="95"/>
  <c r="K39" s="1"/>
  <c r="J48"/>
  <c r="I48" i="100"/>
  <c r="J49" i="95"/>
  <c r="J45"/>
  <c r="I37" i="100"/>
  <c r="J37" s="1"/>
  <c r="I44"/>
  <c r="J42" i="95"/>
  <c r="G29" i="72"/>
  <c r="J19" i="73"/>
  <c r="U19"/>
  <c r="I31" i="100"/>
  <c r="L63" i="73"/>
  <c r="W19"/>
  <c r="J28" i="95"/>
  <c r="K28" s="1"/>
  <c r="I30" i="100"/>
  <c r="R19" i="73"/>
  <c r="J19" i="95"/>
  <c r="I17" i="100"/>
  <c r="I21"/>
  <c r="Q63" i="73"/>
  <c r="I16" i="100"/>
  <c r="I19"/>
  <c r="J19" s="1"/>
  <c r="I23"/>
  <c r="J23" s="1"/>
  <c r="I8"/>
  <c r="J12" i="95"/>
  <c r="I14" i="100"/>
  <c r="J14" s="1"/>
  <c r="S63" i="73"/>
  <c r="H63"/>
  <c r="W63"/>
  <c r="R63"/>
  <c r="J63"/>
  <c r="D29" i="75"/>
  <c r="D8"/>
  <c r="F48" i="95"/>
  <c r="E44" i="100"/>
  <c r="F22" i="95"/>
  <c r="J36"/>
  <c r="J38"/>
  <c r="K63" i="73"/>
  <c r="I34" i="100"/>
  <c r="J34" s="1"/>
  <c r="J20" i="95"/>
  <c r="J32"/>
  <c r="J44"/>
  <c r="I25" i="100"/>
  <c r="Y63" i="73"/>
  <c r="J54" i="95"/>
  <c r="I49" i="100"/>
  <c r="J49" s="1"/>
  <c r="I46"/>
  <c r="J46" s="1"/>
  <c r="J46" i="95"/>
  <c r="J29"/>
  <c r="J27"/>
  <c r="I22" i="100"/>
  <c r="I20"/>
  <c r="J22" i="95"/>
  <c r="I51" i="100"/>
  <c r="I38"/>
  <c r="V63" i="73"/>
  <c r="D19" i="75"/>
  <c r="X63" i="73"/>
  <c r="X19"/>
  <c r="J14" i="95"/>
  <c r="J8"/>
  <c r="U63" i="73"/>
  <c r="I5" i="100"/>
  <c r="I53"/>
  <c r="O63" i="73"/>
  <c r="I32" i="100"/>
  <c r="N19" i="73"/>
  <c r="J53" i="95"/>
  <c r="J31"/>
  <c r="J26"/>
  <c r="M19" i="73"/>
  <c r="J30" i="95"/>
  <c r="I28" i="100"/>
  <c r="I11"/>
  <c r="J9" i="95"/>
  <c r="D8" i="73"/>
  <c r="J6" i="95"/>
  <c r="I6" i="100"/>
  <c r="D19" i="73"/>
  <c r="N63"/>
  <c r="M63"/>
  <c r="I4" i="100"/>
  <c r="I15"/>
  <c r="D63" i="73"/>
  <c r="J17" i="95"/>
  <c r="Y7" i="41"/>
  <c r="BC20"/>
  <c r="R58"/>
  <c r="BC39"/>
  <c r="Y27"/>
  <c r="BC16"/>
  <c r="N58"/>
  <c r="BC25"/>
  <c r="W58"/>
  <c r="BC31"/>
  <c r="AC58"/>
  <c r="BC33"/>
  <c r="AE58"/>
  <c r="BC12"/>
  <c r="J58"/>
  <c r="BC14"/>
  <c r="L58"/>
  <c r="BC23"/>
  <c r="U58"/>
  <c r="BC26"/>
  <c r="BC34"/>
  <c r="BC38"/>
  <c r="AJ58"/>
  <c r="BC52"/>
  <c r="BC17"/>
  <c r="BC21"/>
  <c r="S58"/>
  <c r="BC32"/>
  <c r="BC35"/>
  <c r="AG58"/>
  <c r="BC41"/>
  <c r="AM58"/>
  <c r="BC43"/>
  <c r="AO58"/>
  <c r="BC46"/>
  <c r="AR58"/>
  <c r="BC48"/>
  <c r="AT58"/>
  <c r="BC50"/>
  <c r="BC53"/>
  <c r="BC55"/>
  <c r="AK58"/>
  <c r="BC56"/>
  <c r="BC36"/>
  <c r="AH58"/>
  <c r="BC10"/>
  <c r="BC13"/>
  <c r="K58"/>
  <c r="BC15"/>
  <c r="M58"/>
  <c r="BC24"/>
  <c r="BC37"/>
  <c r="AI58"/>
  <c r="BC40"/>
  <c r="AL58"/>
  <c r="BC42"/>
  <c r="BC45"/>
  <c r="AQ58"/>
  <c r="BC47"/>
  <c r="BC49"/>
  <c r="BC54"/>
  <c r="BC30"/>
  <c r="BC28"/>
  <c r="P29"/>
  <c r="BC29"/>
  <c r="AA58"/>
  <c r="Y18"/>
  <c r="P19"/>
  <c r="BC19"/>
  <c r="Y57"/>
  <c r="P57"/>
  <c r="P7"/>
  <c r="BC11"/>
  <c r="I58"/>
  <c r="BC8"/>
  <c r="F58"/>
  <c r="BC44"/>
  <c r="AP58"/>
  <c r="BC22"/>
  <c r="BC9"/>
  <c r="G58"/>
  <c r="E57"/>
  <c r="K40" i="25"/>
  <c r="D8" i="74"/>
  <c r="O58" i="41"/>
  <c r="AN58"/>
  <c r="AX58"/>
  <c r="Q58"/>
  <c r="X58"/>
  <c r="AV58"/>
  <c r="H58"/>
  <c r="Z58"/>
  <c r="AS58"/>
  <c r="AY58"/>
  <c r="BA58"/>
  <c r="AB58"/>
  <c r="V58"/>
  <c r="AD58"/>
  <c r="AF58"/>
  <c r="AU58"/>
  <c r="BB58"/>
  <c r="AZ58"/>
  <c r="BC7"/>
  <c r="E58"/>
  <c r="T58"/>
  <c r="P27"/>
  <c r="BC27"/>
  <c r="BD60"/>
  <c r="P18"/>
  <c r="BC18"/>
  <c r="Y58"/>
  <c r="P58"/>
  <c r="BC57"/>
  <c r="K36" i="25"/>
  <c r="K43"/>
  <c r="K8"/>
  <c r="K54"/>
  <c r="K31"/>
  <c r="K77"/>
  <c r="K73"/>
  <c r="K69"/>
  <c r="K29"/>
  <c r="K26"/>
  <c r="K63"/>
  <c r="K42"/>
  <c r="O82"/>
  <c r="K51"/>
  <c r="K9"/>
  <c r="K66"/>
  <c r="K57"/>
  <c r="K19"/>
  <c r="AG82"/>
  <c r="K11"/>
  <c r="K7"/>
  <c r="K53"/>
  <c r="K48"/>
  <c r="X82"/>
  <c r="K4"/>
  <c r="K16"/>
  <c r="M82"/>
  <c r="K71"/>
  <c r="K68"/>
  <c r="K58"/>
  <c r="K37"/>
  <c r="K5"/>
  <c r="K14"/>
  <c r="K60"/>
  <c r="K41"/>
  <c r="K50"/>
  <c r="M34"/>
  <c r="K34"/>
  <c r="F10" i="96"/>
  <c r="F8"/>
  <c r="F16"/>
  <c r="C16"/>
  <c r="K54" i="95"/>
  <c r="O28"/>
  <c r="O15"/>
  <c r="K82" i="25"/>
  <c r="F5" i="97"/>
  <c r="F3"/>
  <c r="F11"/>
  <c r="D49" i="95" l="1"/>
  <c r="E49" s="1"/>
  <c r="D50" i="41"/>
  <c r="BD50" s="1"/>
  <c r="BF50" s="1"/>
  <c r="E21" i="2"/>
  <c r="G21" s="1"/>
  <c r="D21" i="72"/>
  <c r="E16" i="100" s="1"/>
  <c r="E50" i="2"/>
  <c r="G50" s="1"/>
  <c r="D48" i="41"/>
  <c r="BD48" s="1"/>
  <c r="BF48" s="1"/>
  <c r="D47" i="95"/>
  <c r="E47" s="1"/>
  <c r="G22"/>
  <c r="D58" i="72"/>
  <c r="E37" i="2"/>
  <c r="F37" s="1"/>
  <c r="D56" i="41"/>
  <c r="BD56" s="1"/>
  <c r="BF56" s="1"/>
  <c r="D49"/>
  <c r="BD49" s="1"/>
  <c r="BF49" s="1"/>
  <c r="D48" i="95"/>
  <c r="E48" s="1"/>
  <c r="D13" i="72"/>
  <c r="D30" i="95"/>
  <c r="E30" s="1"/>
  <c r="E33" i="2"/>
  <c r="F33" s="1"/>
  <c r="E27"/>
  <c r="G27" s="1"/>
  <c r="D22" i="100"/>
  <c r="D22" i="95"/>
  <c r="E22" s="1"/>
  <c r="V19" i="19"/>
  <c r="V19" i="72" s="1"/>
  <c r="D55" i="19"/>
  <c r="D34"/>
  <c r="D40"/>
  <c r="D48"/>
  <c r="D15"/>
  <c r="D17"/>
  <c r="D41"/>
  <c r="F24" i="95"/>
  <c r="E22" i="100"/>
  <c r="F57" i="72"/>
  <c r="D57" i="19"/>
  <c r="F54" i="72"/>
  <c r="D54" i="19"/>
  <c r="E46" i="72"/>
  <c r="D46" i="19"/>
  <c r="N26" i="72"/>
  <c r="N19" i="19"/>
  <c r="N19" i="72" s="1"/>
  <c r="P8" i="19"/>
  <c r="P8" i="72" s="1"/>
  <c r="P10"/>
  <c r="F14"/>
  <c r="D14" i="19"/>
  <c r="E12" i="72"/>
  <c r="D12" i="19"/>
  <c r="Q24" i="72"/>
  <c r="Q19" i="19"/>
  <c r="Q19" i="72" s="1"/>
  <c r="G23"/>
  <c r="G19" i="19"/>
  <c r="G19" i="72" s="1"/>
  <c r="E23"/>
  <c r="D23" i="19"/>
  <c r="E19"/>
  <c r="E19" i="72" s="1"/>
  <c r="D47" i="19"/>
  <c r="D32"/>
  <c r="D26"/>
  <c r="D41" i="72"/>
  <c r="G48" i="95"/>
  <c r="D48" i="72"/>
  <c r="F45" i="95" s="1"/>
  <c r="D37" i="72"/>
  <c r="D50"/>
  <c r="E45" i="100" s="1"/>
  <c r="D52" i="72"/>
  <c r="K15" i="95"/>
  <c r="H8" i="19"/>
  <c r="H8" i="72" s="1"/>
  <c r="D45" i="19"/>
  <c r="D45" i="100"/>
  <c r="D46"/>
  <c r="E16" i="2"/>
  <c r="F16" s="1"/>
  <c r="D38" i="95"/>
  <c r="E38" s="1"/>
  <c r="E52" i="2"/>
  <c r="D47" i="100"/>
  <c r="D11" i="95"/>
  <c r="D12" i="41"/>
  <c r="BD12" s="1"/>
  <c r="BF12" s="1"/>
  <c r="D20"/>
  <c r="BD20" s="1"/>
  <c r="BF20" s="1"/>
  <c r="D17" i="100"/>
  <c r="D25" i="41"/>
  <c r="BD25" s="1"/>
  <c r="BF25" s="1"/>
  <c r="D20" i="100"/>
  <c r="G20" s="1"/>
  <c r="J20" s="1"/>
  <c r="D53" i="41"/>
  <c r="BD53" s="1"/>
  <c r="BF53" s="1"/>
  <c r="Y19" i="19"/>
  <c r="Y19" i="72" s="1"/>
  <c r="U19" i="19"/>
  <c r="U19" i="72" s="1"/>
  <c r="F19" i="19"/>
  <c r="F19" i="72" s="1"/>
  <c r="D16" i="19"/>
  <c r="D36"/>
  <c r="D38"/>
  <c r="D18"/>
  <c r="D43"/>
  <c r="D28"/>
  <c r="D42"/>
  <c r="D31"/>
  <c r="D11"/>
  <c r="D44"/>
  <c r="M8"/>
  <c r="M8" i="72" s="1"/>
  <c r="M19" i="19"/>
  <c r="M19" i="72" s="1"/>
  <c r="I19" i="19"/>
  <c r="I19" i="72" s="1"/>
  <c r="D39" i="19"/>
  <c r="D53"/>
  <c r="F47" i="72"/>
  <c r="F32"/>
  <c r="R19" i="19"/>
  <c r="R19" i="72" s="1"/>
  <c r="O19" i="19"/>
  <c r="O19" i="72" s="1"/>
  <c r="K19" i="19"/>
  <c r="K19" i="72" s="1"/>
  <c r="R8" i="19"/>
  <c r="R8" i="72" s="1"/>
  <c r="F26"/>
  <c r="N8" i="19"/>
  <c r="N8" i="72" s="1"/>
  <c r="D35" i="19"/>
  <c r="D24"/>
  <c r="J19"/>
  <c r="J19" i="72" s="1"/>
  <c r="H19" i="19"/>
  <c r="H19" i="72" s="1"/>
  <c r="X19" i="19"/>
  <c r="X19" i="72" s="1"/>
  <c r="W19" i="19"/>
  <c r="W19" i="72" s="1"/>
  <c r="S19" i="19"/>
  <c r="S19" i="72" s="1"/>
  <c r="P19" i="19"/>
  <c r="P19" i="72" s="1"/>
  <c r="L19" i="19"/>
  <c r="L19" i="72" s="1"/>
  <c r="V8" i="19"/>
  <c r="V8" i="72" s="1"/>
  <c r="F19" i="95"/>
  <c r="E17" i="100"/>
  <c r="G17" s="1"/>
  <c r="J17" s="1"/>
  <c r="E28"/>
  <c r="F30" i="95"/>
  <c r="F16" i="100"/>
  <c r="F45"/>
  <c r="G45"/>
  <c r="J45" s="1"/>
  <c r="H24" i="95"/>
  <c r="G24"/>
  <c r="G52" i="2"/>
  <c r="F52"/>
  <c r="T8" i="19"/>
  <c r="T8" i="72" s="1"/>
  <c r="T10"/>
  <c r="L8" i="19"/>
  <c r="L8" i="72" s="1"/>
  <c r="L10"/>
  <c r="J8" i="19"/>
  <c r="J8" i="72" s="1"/>
  <c r="J10"/>
  <c r="G8" i="19"/>
  <c r="G8" i="72" s="1"/>
  <c r="G10"/>
  <c r="D10" i="19"/>
  <c r="E10" i="72"/>
  <c r="F18" i="95"/>
  <c r="F47"/>
  <c r="D43" i="41"/>
  <c r="BD43" s="1"/>
  <c r="BF43" s="1"/>
  <c r="D40" i="100"/>
  <c r="D19" i="95"/>
  <c r="E19" s="1"/>
  <c r="D16" i="100"/>
  <c r="G16" s="1"/>
  <c r="J16" s="1"/>
  <c r="D19" i="41"/>
  <c r="BD19" s="1"/>
  <c r="BF19" s="1"/>
  <c r="D18" i="95"/>
  <c r="E18" s="1"/>
  <c r="D23" i="41"/>
  <c r="BD23" s="1"/>
  <c r="BF23" s="1"/>
  <c r="E25" i="2"/>
  <c r="D42" i="41"/>
  <c r="BD42" s="1"/>
  <c r="BF42" s="1"/>
  <c r="E36" i="72"/>
  <c r="D44" i="100"/>
  <c r="G44" s="1"/>
  <c r="J44" s="1"/>
  <c r="D9" i="19"/>
  <c r="D47" i="41"/>
  <c r="BD47" s="1"/>
  <c r="BF47" s="1"/>
  <c r="E49" i="2"/>
  <c r="D46" i="95"/>
  <c r="O21" i="72"/>
  <c r="K21"/>
  <c r="R9"/>
  <c r="E8" i="19"/>
  <c r="F58" i="2"/>
  <c r="F50"/>
  <c r="F27"/>
  <c r="F14"/>
  <c r="G33"/>
  <c r="G22"/>
  <c r="U8" i="19"/>
  <c r="U8" i="72" s="1"/>
  <c r="U10"/>
  <c r="S8" i="19"/>
  <c r="S8" i="72" s="1"/>
  <c r="S10"/>
  <c r="K8" i="19"/>
  <c r="K8" i="72" s="1"/>
  <c r="K10"/>
  <c r="F8" i="19"/>
  <c r="F8" i="72" s="1"/>
  <c r="F10"/>
  <c r="X8" i="19"/>
  <c r="X8" i="72" s="1"/>
  <c r="D56" i="19"/>
  <c r="D30"/>
  <c r="I8"/>
  <c r="I8" i="72" s="1"/>
  <c r="F21" i="2"/>
  <c r="G37"/>
  <c r="G16"/>
  <c r="Y8" i="19"/>
  <c r="Y8" i="72" s="1"/>
  <c r="W8" i="19"/>
  <c r="W8" i="72" s="1"/>
  <c r="Q8" i="19"/>
  <c r="Q8" i="72" s="1"/>
  <c r="O8" i="19"/>
  <c r="O8" i="72" s="1"/>
  <c r="D39" i="41" l="1"/>
  <c r="BD39" s="1"/>
  <c r="BF39" s="1"/>
  <c r="E41" i="2"/>
  <c r="G41" s="1"/>
  <c r="D36" i="100"/>
  <c r="D11"/>
  <c r="D14" i="41"/>
  <c r="BD14" s="1"/>
  <c r="BF14" s="1"/>
  <c r="D15" i="72"/>
  <c r="D13" i="95"/>
  <c r="E13" s="1"/>
  <c r="E40" i="2"/>
  <c r="D37" i="95"/>
  <c r="E37" s="1"/>
  <c r="D40" i="72"/>
  <c r="D38" i="41"/>
  <c r="BD38" s="1"/>
  <c r="BF38" s="1"/>
  <c r="D35" i="100"/>
  <c r="D50"/>
  <c r="D52" i="95"/>
  <c r="E52" s="1"/>
  <c r="E55" i="2"/>
  <c r="G55" s="1"/>
  <c r="D55" i="72"/>
  <c r="F55" i="95"/>
  <c r="E53" i="100"/>
  <c r="H48" i="95"/>
  <c r="D17" i="72"/>
  <c r="D16" i="41"/>
  <c r="BD16" s="1"/>
  <c r="BF16" s="1"/>
  <c r="D45" i="95"/>
  <c r="H45" s="1"/>
  <c r="D46" i="41"/>
  <c r="BD46" s="1"/>
  <c r="BF46" s="1"/>
  <c r="D29" i="100"/>
  <c r="E34" i="2"/>
  <c r="D34" i="72"/>
  <c r="D31" i="95"/>
  <c r="E31" s="1"/>
  <c r="D32" i="41"/>
  <c r="BD32" s="1"/>
  <c r="BF32" s="1"/>
  <c r="E9" i="100"/>
  <c r="F11" i="95"/>
  <c r="G11" s="1"/>
  <c r="H22"/>
  <c r="D21"/>
  <c r="E21" s="1"/>
  <c r="D22" i="41"/>
  <c r="BD22" s="1"/>
  <c r="BF22" s="1"/>
  <c r="D24" i="72"/>
  <c r="F21" i="95" s="1"/>
  <c r="D51" i="41"/>
  <c r="BD51" s="1"/>
  <c r="BF51" s="1"/>
  <c r="D53" i="72"/>
  <c r="D50" i="95"/>
  <c r="E50" s="1"/>
  <c r="D7" i="100"/>
  <c r="D9" i="95"/>
  <c r="E9" s="1"/>
  <c r="D11" i="72"/>
  <c r="D10" i="41"/>
  <c r="BD10" s="1"/>
  <c r="BF10" s="1"/>
  <c r="E12" i="2"/>
  <c r="D42" i="72"/>
  <c r="D40" i="41"/>
  <c r="BD40" s="1"/>
  <c r="BF40" s="1"/>
  <c r="D41"/>
  <c r="BD41" s="1"/>
  <c r="BF41" s="1"/>
  <c r="E43" i="2"/>
  <c r="D38" i="100"/>
  <c r="D40" i="95"/>
  <c r="E40" s="1"/>
  <c r="D43" i="72"/>
  <c r="D33" i="100"/>
  <c r="D35" i="95"/>
  <c r="E35" s="1"/>
  <c r="D36" i="41"/>
  <c r="BD36" s="1"/>
  <c r="BF36" s="1"/>
  <c r="E38" i="2"/>
  <c r="D38" i="72"/>
  <c r="E17" i="2"/>
  <c r="D14" i="95"/>
  <c r="E14" s="1"/>
  <c r="D12" i="100"/>
  <c r="D15" i="41"/>
  <c r="BD15" s="1"/>
  <c r="BF15" s="1"/>
  <c r="D16" i="72"/>
  <c r="E11" i="95"/>
  <c r="H11"/>
  <c r="E47" i="100"/>
  <c r="F49" i="95"/>
  <c r="E32" i="100"/>
  <c r="F34" i="95"/>
  <c r="D30" i="41"/>
  <c r="BD30" s="1"/>
  <c r="BF30" s="1"/>
  <c r="E32" i="2"/>
  <c r="G32" s="1"/>
  <c r="D29" i="95"/>
  <c r="E29" s="1"/>
  <c r="D27" i="100"/>
  <c r="D32" i="72"/>
  <c r="D35"/>
  <c r="D30" i="100"/>
  <c r="E35" i="2"/>
  <c r="D33" i="41"/>
  <c r="BD33" s="1"/>
  <c r="BF33" s="1"/>
  <c r="D32" i="95"/>
  <c r="E32" s="1"/>
  <c r="D39" i="72"/>
  <c r="D37" i="41"/>
  <c r="BD37" s="1"/>
  <c r="BF37" s="1"/>
  <c r="E39" i="2"/>
  <c r="G39" s="1"/>
  <c r="D34" i="100"/>
  <c r="D36" i="95"/>
  <c r="E36" s="1"/>
  <c r="D39" i="100"/>
  <c r="E44" i="2"/>
  <c r="D41" i="95"/>
  <c r="E41" s="1"/>
  <c r="D44" i="72"/>
  <c r="D29" i="41"/>
  <c r="BD29" s="1"/>
  <c r="BF29" s="1"/>
  <c r="D31" i="72"/>
  <c r="D25" i="95"/>
  <c r="E25" s="1"/>
  <c r="D26" i="41"/>
  <c r="BD26" s="1"/>
  <c r="BF26" s="1"/>
  <c r="E28" i="2"/>
  <c r="G28" s="1"/>
  <c r="D23" i="100"/>
  <c r="D28" i="72"/>
  <c r="D17" i="41"/>
  <c r="BD17" s="1"/>
  <c r="BF17" s="1"/>
  <c r="E19" i="2"/>
  <c r="G19" s="1"/>
  <c r="D18" i="72"/>
  <c r="D16" i="95"/>
  <c r="E16" s="1"/>
  <c r="D14" i="100"/>
  <c r="D31"/>
  <c r="D33" i="95"/>
  <c r="E33" s="1"/>
  <c r="D34" i="41"/>
  <c r="BD34" s="1"/>
  <c r="BF34" s="1"/>
  <c r="E36" i="2"/>
  <c r="D36" i="72"/>
  <c r="D42" i="95"/>
  <c r="E42" s="1"/>
  <c r="E45" i="2"/>
  <c r="D45" i="72"/>
  <c r="F38" i="95"/>
  <c r="E36" i="100"/>
  <c r="F36" s="1"/>
  <c r="D23" i="95"/>
  <c r="E23" s="1"/>
  <c r="D21" i="100"/>
  <c r="D26" i="72"/>
  <c r="E26" i="2"/>
  <c r="D24" i="41"/>
  <c r="BD24" s="1"/>
  <c r="BF24" s="1"/>
  <c r="E47" i="2"/>
  <c r="D42" i="100"/>
  <c r="D47" i="72"/>
  <c r="D44" i="95"/>
  <c r="E44" s="1"/>
  <c r="D45" i="41"/>
  <c r="BD45" s="1"/>
  <c r="BF45" s="1"/>
  <c r="D20" i="95"/>
  <c r="E20" s="1"/>
  <c r="D23" i="72"/>
  <c r="F20" i="95" s="1"/>
  <c r="D21" i="41"/>
  <c r="BD21" s="1"/>
  <c r="BF21" s="1"/>
  <c r="D11"/>
  <c r="BD11" s="1"/>
  <c r="BF11" s="1"/>
  <c r="D12" i="72"/>
  <c r="D10" i="95"/>
  <c r="E10" s="1"/>
  <c r="D8" i="100"/>
  <c r="E13" i="2"/>
  <c r="E15"/>
  <c r="D10" i="100"/>
  <c r="D14" i="72"/>
  <c r="D13" i="41"/>
  <c r="BD13" s="1"/>
  <c r="BF13" s="1"/>
  <c r="D12" i="95"/>
  <c r="E12" s="1"/>
  <c r="D41" i="100"/>
  <c r="D46" i="72"/>
  <c r="D43" i="95"/>
  <c r="E43" s="1"/>
  <c r="D44" i="41"/>
  <c r="BD44" s="1"/>
  <c r="BF44" s="1"/>
  <c r="E46" i="2"/>
  <c r="D54" i="72"/>
  <c r="D51" i="95"/>
  <c r="E51" s="1"/>
  <c r="D52" i="41"/>
  <c r="BD52" s="1"/>
  <c r="BF52" s="1"/>
  <c r="D49" i="100"/>
  <c r="E54" i="2"/>
  <c r="G54" s="1"/>
  <c r="D55" i="41"/>
  <c r="BD55" s="1"/>
  <c r="BF55" s="1"/>
  <c r="D57" i="72"/>
  <c r="F22" i="100"/>
  <c r="G22"/>
  <c r="J22" s="1"/>
  <c r="D30" i="72"/>
  <c r="E30" i="2"/>
  <c r="D28" i="41"/>
  <c r="BD28" s="1"/>
  <c r="BF28" s="1"/>
  <c r="D29" i="19"/>
  <c r="D27" i="95"/>
  <c r="E27" s="1"/>
  <c r="D25" i="100"/>
  <c r="D8" i="19"/>
  <c r="E8" i="72"/>
  <c r="G18" i="95"/>
  <c r="H18"/>
  <c r="D10" i="72"/>
  <c r="E11" i="2"/>
  <c r="D9" i="41"/>
  <c r="BD9" s="1"/>
  <c r="BF9" s="1"/>
  <c r="D8" i="95"/>
  <c r="E8" s="1"/>
  <c r="D6" i="100"/>
  <c r="E56" i="2"/>
  <c r="D53" i="95"/>
  <c r="E53" s="1"/>
  <c r="D56" i="72"/>
  <c r="D51" i="100"/>
  <c r="D54" i="41"/>
  <c r="BD54" s="1"/>
  <c r="BF54" s="1"/>
  <c r="F49" i="2"/>
  <c r="G49"/>
  <c r="E10"/>
  <c r="D5" i="100"/>
  <c r="D9" i="72"/>
  <c r="D8" i="41"/>
  <c r="BD8" s="1"/>
  <c r="BF8" s="1"/>
  <c r="D7" i="95"/>
  <c r="E7" s="1"/>
  <c r="G25" i="2"/>
  <c r="F25"/>
  <c r="O24" i="95"/>
  <c r="K24"/>
  <c r="G28" i="100"/>
  <c r="J28" s="1"/>
  <c r="F28"/>
  <c r="G19" i="95"/>
  <c r="H19"/>
  <c r="E46"/>
  <c r="H46"/>
  <c r="H47"/>
  <c r="G47"/>
  <c r="G30"/>
  <c r="H30"/>
  <c r="O45" l="1"/>
  <c r="K45"/>
  <c r="E29" i="100"/>
  <c r="F29" s="1"/>
  <c r="F31" i="95"/>
  <c r="H55"/>
  <c r="G55"/>
  <c r="G29" i="100"/>
  <c r="J29" s="1"/>
  <c r="O22" i="95"/>
  <c r="K22"/>
  <c r="F9" i="100"/>
  <c r="G9"/>
  <c r="J9" s="1"/>
  <c r="G34" i="2"/>
  <c r="F34"/>
  <c r="O48" i="95"/>
  <c r="K48"/>
  <c r="F53" i="100"/>
  <c r="G53"/>
  <c r="J53" s="1"/>
  <c r="E50"/>
  <c r="F50" s="1"/>
  <c r="F52" i="95"/>
  <c r="E35" i="100"/>
  <c r="G35" s="1"/>
  <c r="J35" s="1"/>
  <c r="F37" i="95"/>
  <c r="F40" i="2"/>
  <c r="G40"/>
  <c r="F13" i="95"/>
  <c r="E11" i="100"/>
  <c r="F46" i="2"/>
  <c r="G46"/>
  <c r="G13"/>
  <c r="F13"/>
  <c r="H20" i="95"/>
  <c r="G20"/>
  <c r="F44"/>
  <c r="E42" i="100"/>
  <c r="G42" s="1"/>
  <c r="J42" s="1"/>
  <c r="F47" i="2"/>
  <c r="G47"/>
  <c r="G26"/>
  <c r="F26"/>
  <c r="F42" i="95"/>
  <c r="E40" i="100"/>
  <c r="F36" i="2"/>
  <c r="G36"/>
  <c r="E14" i="100"/>
  <c r="F16" i="95"/>
  <c r="E39" i="100"/>
  <c r="F41" i="95"/>
  <c r="G44" i="2"/>
  <c r="F44"/>
  <c r="F36" i="95"/>
  <c r="E34" i="100"/>
  <c r="F29" i="95"/>
  <c r="E27" i="100"/>
  <c r="F27" s="1"/>
  <c r="F32"/>
  <c r="G32"/>
  <c r="J32" s="1"/>
  <c r="G47"/>
  <c r="J47" s="1"/>
  <c r="F47"/>
  <c r="F35" i="95"/>
  <c r="E33" i="100"/>
  <c r="F33" s="1"/>
  <c r="F43" i="2"/>
  <c r="G43"/>
  <c r="F12"/>
  <c r="G12"/>
  <c r="E7" i="100"/>
  <c r="F9" i="95"/>
  <c r="E48" i="100"/>
  <c r="G48" s="1"/>
  <c r="J48" s="1"/>
  <c r="F50" i="95"/>
  <c r="G21"/>
  <c r="H21"/>
  <c r="E49" i="100"/>
  <c r="F51" i="95"/>
  <c r="F43"/>
  <c r="E41" i="100"/>
  <c r="F12" i="95"/>
  <c r="E10" i="100"/>
  <c r="F10" s="1"/>
  <c r="G15" i="2"/>
  <c r="F15"/>
  <c r="E8" i="100"/>
  <c r="F10" i="95"/>
  <c r="E21" i="100"/>
  <c r="F23" i="95"/>
  <c r="H38"/>
  <c r="G38"/>
  <c r="G45" i="2"/>
  <c r="F45"/>
  <c r="E31" i="100"/>
  <c r="F33" i="95"/>
  <c r="E23" i="100"/>
  <c r="F23" s="1"/>
  <c r="F25" i="95"/>
  <c r="F35" i="2"/>
  <c r="G35"/>
  <c r="F32" i="95"/>
  <c r="E30" i="100"/>
  <c r="G34" i="95"/>
  <c r="H34"/>
  <c r="G49"/>
  <c r="H49"/>
  <c r="O11"/>
  <c r="K11"/>
  <c r="E12" i="100"/>
  <c r="F14" i="95"/>
  <c r="F17" i="2"/>
  <c r="G17"/>
  <c r="G38"/>
  <c r="F38"/>
  <c r="E38" i="100"/>
  <c r="G38" s="1"/>
  <c r="J38" s="1"/>
  <c r="F40" i="95"/>
  <c r="O46"/>
  <c r="K46"/>
  <c r="O19"/>
  <c r="K19"/>
  <c r="O47"/>
  <c r="K47"/>
  <c r="F7"/>
  <c r="E5" i="100"/>
  <c r="G10" i="2"/>
  <c r="F10"/>
  <c r="E6" i="100"/>
  <c r="F8" i="95"/>
  <c r="D7" i="41"/>
  <c r="BD7" s="1"/>
  <c r="BF7" s="1"/>
  <c r="D6" i="95"/>
  <c r="D8" i="72"/>
  <c r="E9" i="2"/>
  <c r="D4" i="100"/>
  <c r="E25"/>
  <c r="F27" i="95"/>
  <c r="O30"/>
  <c r="K30"/>
  <c r="F53"/>
  <c r="E51" i="100"/>
  <c r="G56" i="2"/>
  <c r="F56"/>
  <c r="G11"/>
  <c r="F11"/>
  <c r="O18" i="95"/>
  <c r="K18"/>
  <c r="D24" i="100"/>
  <c r="D29" i="72"/>
  <c r="E29" i="2"/>
  <c r="D26" i="95"/>
  <c r="E26" s="1"/>
  <c r="D27" i="41"/>
  <c r="BD27" s="1"/>
  <c r="BF27" s="1"/>
  <c r="D19" i="19"/>
  <c r="AA7" s="1"/>
  <c r="AB7" s="1"/>
  <c r="G30" i="2"/>
  <c r="F30"/>
  <c r="F11" i="100" l="1"/>
  <c r="G11"/>
  <c r="J11" s="1"/>
  <c r="H37" i="95"/>
  <c r="G37"/>
  <c r="H52"/>
  <c r="G52"/>
  <c r="O55"/>
  <c r="K55"/>
  <c r="G13"/>
  <c r="H13"/>
  <c r="H31"/>
  <c r="G31"/>
  <c r="G33" i="100"/>
  <c r="J33" s="1"/>
  <c r="G40" i="95"/>
  <c r="H40"/>
  <c r="H14"/>
  <c r="G14"/>
  <c r="O49"/>
  <c r="K49"/>
  <c r="O34"/>
  <c r="K34"/>
  <c r="F30" i="100"/>
  <c r="G30"/>
  <c r="J30" s="1"/>
  <c r="H25" i="95"/>
  <c r="G25"/>
  <c r="H33"/>
  <c r="G33"/>
  <c r="G23"/>
  <c r="H23"/>
  <c r="H10"/>
  <c r="G10"/>
  <c r="G41" i="100"/>
  <c r="J41" s="1"/>
  <c r="F41"/>
  <c r="H51" i="95"/>
  <c r="G51"/>
  <c r="G7" i="100"/>
  <c r="J7" s="1"/>
  <c r="F7"/>
  <c r="G35" i="95"/>
  <c r="H35"/>
  <c r="H29"/>
  <c r="G29"/>
  <c r="H36"/>
  <c r="G36"/>
  <c r="G39" i="100"/>
  <c r="J39" s="1"/>
  <c r="F39"/>
  <c r="G42" i="95"/>
  <c r="H42"/>
  <c r="H44"/>
  <c r="G44"/>
  <c r="O20"/>
  <c r="K20"/>
  <c r="F12" i="100"/>
  <c r="G12"/>
  <c r="J12" s="1"/>
  <c r="G32" i="95"/>
  <c r="H32"/>
  <c r="G31" i="100"/>
  <c r="J31" s="1"/>
  <c r="F31"/>
  <c r="O38" i="95"/>
  <c r="K38"/>
  <c r="F21" i="100"/>
  <c r="G21"/>
  <c r="J21" s="1"/>
  <c r="F8"/>
  <c r="G8"/>
  <c r="J8" s="1"/>
  <c r="G12" i="95"/>
  <c r="H12"/>
  <c r="G43"/>
  <c r="H43"/>
  <c r="O21"/>
  <c r="K21"/>
  <c r="G50"/>
  <c r="H50"/>
  <c r="G9"/>
  <c r="H9"/>
  <c r="H41"/>
  <c r="G41"/>
  <c r="H16"/>
  <c r="G16"/>
  <c r="F40" i="100"/>
  <c r="G40"/>
  <c r="J40" s="1"/>
  <c r="G29" i="2"/>
  <c r="F29"/>
  <c r="E20"/>
  <c r="H53" i="95"/>
  <c r="G53"/>
  <c r="F25" i="100"/>
  <c r="G25"/>
  <c r="J25" s="1"/>
  <c r="G9" i="2"/>
  <c r="I10"/>
  <c r="F9"/>
  <c r="E6" i="95"/>
  <c r="G6" i="100"/>
  <c r="J6" s="1"/>
  <c r="F6"/>
  <c r="H7" i="95"/>
  <c r="G7"/>
  <c r="D18" i="41"/>
  <c r="BD18" s="1"/>
  <c r="BF18" s="1"/>
  <c r="D19" i="72"/>
  <c r="D17" i="95"/>
  <c r="E17" s="1"/>
  <c r="D15" i="100"/>
  <c r="E24"/>
  <c r="F26" i="95"/>
  <c r="F51" i="100"/>
  <c r="G51"/>
  <c r="J51" s="1"/>
  <c r="H27" i="95"/>
  <c r="G27"/>
  <c r="E4" i="100"/>
  <c r="F6" i="95"/>
  <c r="H8"/>
  <c r="G8"/>
  <c r="G5" i="100"/>
  <c r="J5" s="1"/>
  <c r="F5"/>
  <c r="K31" i="95" l="1"/>
  <c r="O31"/>
  <c r="O52"/>
  <c r="K52"/>
  <c r="K37"/>
  <c r="O37"/>
  <c r="O13"/>
  <c r="K13"/>
  <c r="O16"/>
  <c r="K16"/>
  <c r="O41"/>
  <c r="K41"/>
  <c r="O44"/>
  <c r="K44"/>
  <c r="O36"/>
  <c r="K36"/>
  <c r="O29"/>
  <c r="K29"/>
  <c r="O51"/>
  <c r="K51"/>
  <c r="O10"/>
  <c r="K10"/>
  <c r="O33"/>
  <c r="K33"/>
  <c r="O25"/>
  <c r="K25"/>
  <c r="O14"/>
  <c r="K14"/>
  <c r="O9"/>
  <c r="K9"/>
  <c r="K50"/>
  <c r="O50"/>
  <c r="O43"/>
  <c r="K43"/>
  <c r="O12"/>
  <c r="K12"/>
  <c r="O32"/>
  <c r="K32"/>
  <c r="K42"/>
  <c r="O42"/>
  <c r="O35"/>
  <c r="K35"/>
  <c r="O23"/>
  <c r="K23"/>
  <c r="O40"/>
  <c r="K40"/>
  <c r="O8"/>
  <c r="K8"/>
  <c r="G4" i="100"/>
  <c r="J4" s="1"/>
  <c r="F4"/>
  <c r="O27" i="95"/>
  <c r="K27"/>
  <c r="G24" i="100"/>
  <c r="J24" s="1"/>
  <c r="F24"/>
  <c r="O7" i="95"/>
  <c r="K7"/>
  <c r="G20" i="2"/>
  <c r="F20"/>
  <c r="G6" i="95"/>
  <c r="H6"/>
  <c r="H26"/>
  <c r="G26"/>
  <c r="F17"/>
  <c r="N6" s="1"/>
  <c r="E15" i="100"/>
  <c r="O53" i="95"/>
  <c r="K53"/>
  <c r="M6"/>
  <c r="G15" i="100" l="1"/>
  <c r="J15" s="1"/>
  <c r="F15"/>
  <c r="O6" i="95"/>
  <c r="K6"/>
  <c r="H17"/>
  <c r="G17"/>
  <c r="O26"/>
  <c r="K26"/>
  <c r="O17" l="1"/>
  <c r="K17"/>
</calcChain>
</file>

<file path=xl/sharedStrings.xml><?xml version="1.0" encoding="utf-8"?>
<sst xmlns="http://schemas.openxmlformats.org/spreadsheetml/2006/main" count="4190" uniqueCount="601">
  <si>
    <t>Biểu 01/CH</t>
  </si>
  <si>
    <t>Đơn vị tính: ha</t>
  </si>
  <si>
    <t>STT</t>
  </si>
  <si>
    <t>Chỉ tiêu sử dụng đất</t>
  </si>
  <si>
    <t>Mã</t>
  </si>
  <si>
    <t>Tổng diện tích</t>
  </si>
  <si>
    <t xml:space="preserve"> Phân theo đơn vị hành chính </t>
  </si>
  <si>
    <t>TỔNG DIỆN TÍCH TỰ NHIÊN</t>
  </si>
  <si>
    <t>Đất nông nghiệp</t>
  </si>
  <si>
    <t>NNP</t>
  </si>
  <si>
    <t>1.1</t>
  </si>
  <si>
    <t>Đất trồng lúa</t>
  </si>
  <si>
    <t>LUA</t>
  </si>
  <si>
    <t>Trong đó: Đất chuyên trồng lúa nước</t>
  </si>
  <si>
    <t>LUC</t>
  </si>
  <si>
    <t>Đất trồng cây hàng năm khác</t>
  </si>
  <si>
    <t>HNK</t>
  </si>
  <si>
    <t>Đất trồng cây lâu năm</t>
  </si>
  <si>
    <t>CLN</t>
  </si>
  <si>
    <t>Đất rừng phòng hộ</t>
  </si>
  <si>
    <t>RPH</t>
  </si>
  <si>
    <t>Đất rừng đặc dụng</t>
  </si>
  <si>
    <t>RDD</t>
  </si>
  <si>
    <t>Đất rừng sản xuất</t>
  </si>
  <si>
    <t>RSX</t>
  </si>
  <si>
    <t>Đất nuôi trồng thuỷ sản</t>
  </si>
  <si>
    <t>NTS</t>
  </si>
  <si>
    <t>Đất làm muối</t>
  </si>
  <si>
    <t>LMU</t>
  </si>
  <si>
    <t>Đất nông nghiệp khác</t>
  </si>
  <si>
    <t>NKH</t>
  </si>
  <si>
    <t>Đất phi nông nghiệp</t>
  </si>
  <si>
    <t>PNN</t>
  </si>
  <si>
    <t>Trong đó:</t>
  </si>
  <si>
    <t>2.1</t>
  </si>
  <si>
    <t>Đất quốc phòng</t>
  </si>
  <si>
    <t>CQP</t>
  </si>
  <si>
    <t>2.2</t>
  </si>
  <si>
    <t>Đất an ninh</t>
  </si>
  <si>
    <t>CAN</t>
  </si>
  <si>
    <t>2.3</t>
  </si>
  <si>
    <t>Đất khu công nghiệp</t>
  </si>
  <si>
    <t>SKK</t>
  </si>
  <si>
    <t>2.4</t>
  </si>
  <si>
    <t>Đất khu chế xuất</t>
  </si>
  <si>
    <t>SKT</t>
  </si>
  <si>
    <t>Đất cụm công nghiệp</t>
  </si>
  <si>
    <t>SKN</t>
  </si>
  <si>
    <t>Đất thương mại dịch vụ</t>
  </si>
  <si>
    <t>TMD</t>
  </si>
  <si>
    <t>Đất cơ sở sản xuất phi nông nghiệp</t>
  </si>
  <si>
    <t>SKC</t>
  </si>
  <si>
    <t>Đất sử dụng cho hoạt động khoáng sản</t>
  </si>
  <si>
    <t>SKS</t>
  </si>
  <si>
    <t>Đất phát triển hạ tầng cấp quốc gia, cấp tỉnh, cấp huyện, cấp xã</t>
  </si>
  <si>
    <t>DHT</t>
  </si>
  <si>
    <t>Đất có di tích lịch sử - văn hóa</t>
  </si>
  <si>
    <t>DDT</t>
  </si>
  <si>
    <t>Đất danh lam thắng cảnh</t>
  </si>
  <si>
    <t>DDL</t>
  </si>
  <si>
    <t>Đất bãi thải, xử lý chất thải</t>
  </si>
  <si>
    <t>DRA</t>
  </si>
  <si>
    <t>Đất ở tại nông thôn</t>
  </si>
  <si>
    <t>ONT</t>
  </si>
  <si>
    <t>Đất ở tại đô thị</t>
  </si>
  <si>
    <t>ODT</t>
  </si>
  <si>
    <t>Đất xây dựng trụ sở cơ quan</t>
  </si>
  <si>
    <t>TSC</t>
  </si>
  <si>
    <t>Đất xây dựng trụ sở của tổ chức sự nghiệp</t>
  </si>
  <si>
    <t>DTS</t>
  </si>
  <si>
    <t>Đất xây dựng cơ sở ngoại giao</t>
  </si>
  <si>
    <t>DNG</t>
  </si>
  <si>
    <t>Đất cơ sở tôn giáo</t>
  </si>
  <si>
    <t>TON</t>
  </si>
  <si>
    <t>Đất làm nghĩa trang, nghĩa địa, nhà tang lễ, nhà hỏa táng</t>
  </si>
  <si>
    <t>NTD</t>
  </si>
  <si>
    <t>Đất sản xuất vật liệu xây dựng, làm đồ gốm</t>
  </si>
  <si>
    <t>SKX</t>
  </si>
  <si>
    <t>Đất sinh hoạt cộng đồng</t>
  </si>
  <si>
    <t>DSH</t>
  </si>
  <si>
    <t>Đất khu vui chơi, giải trí công cộng</t>
  </si>
  <si>
    <t>DKV</t>
  </si>
  <si>
    <t>Đất cơ sở tín ngưỡng</t>
  </si>
  <si>
    <t>TIN</t>
  </si>
  <si>
    <t>Đất sông, ngòi, kênh, rạch, suối</t>
  </si>
  <si>
    <t>SON</t>
  </si>
  <si>
    <t>Đất có mặt nước chuyên dùng</t>
  </si>
  <si>
    <t>MNC</t>
  </si>
  <si>
    <t>Đất phi nông nghiệp khác</t>
  </si>
  <si>
    <t>PNK</t>
  </si>
  <si>
    <t>Đất chưa sử dụng</t>
  </si>
  <si>
    <t>CSD</t>
  </si>
  <si>
    <t>Đất khu công nghệ cao*</t>
  </si>
  <si>
    <t>KCN</t>
  </si>
  <si>
    <t>Đất khu kinh tế*</t>
  </si>
  <si>
    <t>KKT</t>
  </si>
  <si>
    <t>Đất đô thị*</t>
  </si>
  <si>
    <t>KDT</t>
  </si>
  <si>
    <t>Ghi chú: * Không tổng hợp khi tính tổng diện tích tự nhiên</t>
  </si>
  <si>
    <t>Biểu 02/CH</t>
  </si>
  <si>
    <t>Chỉ tiêu</t>
  </si>
  <si>
    <t>Kết quả thực hiện</t>
  </si>
  <si>
    <t>So sánh</t>
  </si>
  <si>
    <t>Tỷ lệ (%)</t>
  </si>
  <si>
    <t>(6)=(5)-(4)</t>
  </si>
  <si>
    <t>(7)=(5)/(4)*100</t>
  </si>
  <si>
    <t>Biểu 04/CH</t>
  </si>
  <si>
    <t>Mục đích sử dụng</t>
  </si>
  <si>
    <t>(1)</t>
  </si>
  <si>
    <t>(2)</t>
  </si>
  <si>
    <t>(3)</t>
  </si>
  <si>
    <t>A</t>
  </si>
  <si>
    <t>Đất nông nghiệp chuyển sang phi nông nghiệp</t>
  </si>
  <si>
    <t>NNP/PNN</t>
  </si>
  <si>
    <t>LUA/PNN</t>
  </si>
  <si>
    <t>LUC/PNN</t>
  </si>
  <si>
    <t>HNK/PNN</t>
  </si>
  <si>
    <t>CLN/PNN</t>
  </si>
  <si>
    <t>RPH/PNN</t>
  </si>
  <si>
    <t>RDD/PNN</t>
  </si>
  <si>
    <t>RSX/PNN</t>
  </si>
  <si>
    <t>Đất nuôi trồng thủy sản</t>
  </si>
  <si>
    <t>NTS/PNN</t>
  </si>
  <si>
    <t>LMU/PNN</t>
  </si>
  <si>
    <t>NKH/PNN</t>
  </si>
  <si>
    <t>Chuyển đổi cơ cấu sử dụng đất trong nội bộ đất nông nghiệp</t>
  </si>
  <si>
    <t xml:space="preserve">Trong đó: </t>
  </si>
  <si>
    <t>Đất trồng lúa chuyển sang đất trồng cây lâu năm</t>
  </si>
  <si>
    <t>LUA/CLN</t>
  </si>
  <si>
    <t>Đất trồng lúa chuyển sang đất trồng rừng</t>
  </si>
  <si>
    <t>LUA/LNP</t>
  </si>
  <si>
    <t>Đất trồng lúa chuyển sang đất nuôi trồng thủy sản</t>
  </si>
  <si>
    <t>LUA/NTS</t>
  </si>
  <si>
    <t>Đất trồng lúa chuyển sang đất làm muối</t>
  </si>
  <si>
    <t>LUA/LMU</t>
  </si>
  <si>
    <t>Đất trồng cây hàng năm khác chuyển sang đất nuôi trồng thủy sản</t>
  </si>
  <si>
    <t>HNK/NTS</t>
  </si>
  <si>
    <t>Đất trồng cây hàng năm khác chuyển sang đất làm muối</t>
  </si>
  <si>
    <t>HNK/LMU</t>
  </si>
  <si>
    <t>Đất rừng phòng hộ chuyển sang đất nông nghiệp không phải là rừng</t>
  </si>
  <si>
    <t>RPH/NKR(a)</t>
  </si>
  <si>
    <t>Đất rừng đặc dụng chuyển sang đất nông nghiệp không phải là rừng</t>
  </si>
  <si>
    <t>RDD/NKR(a)</t>
  </si>
  <si>
    <t>Đất rừng sản xuất chuyển sang đất nông nghiệp không phải là rừng</t>
  </si>
  <si>
    <t>RSX/NKR(a)</t>
  </si>
  <si>
    <t>Đất phi nông nghiệp không phải là đất ở chuyển sang đất ở</t>
  </si>
  <si>
    <t>PKO/OCT</t>
  </si>
  <si>
    <t>Ghi chú: - (a) gồm đất sản xuất nông nghiệp, đất nuôi trồng thủy sản, đất làm muối và đất nông nghiệp khác;
               - PKO là đất phi nông nghiệp không phải là đất ở.</t>
  </si>
  <si>
    <t>Biểu 05/CH</t>
  </si>
  <si>
    <t xml:space="preserve"> Diện tích phân theo đơn vị hành chính </t>
  </si>
  <si>
    <t>(4)=(5)+...+(...)</t>
  </si>
  <si>
    <t>Biểu 06/CH</t>
  </si>
  <si>
    <t>Biểu 08/CH</t>
  </si>
  <si>
    <t>Hạng mục</t>
  </si>
  <si>
    <t>Địa điểm (đến cấp xã)</t>
  </si>
  <si>
    <t>Diện tích (ha)</t>
  </si>
  <si>
    <t>Sử dụng vào loại đất</t>
  </si>
  <si>
    <t>Công trình, dự án được phân bổ từ quy hoạch sử dụng đất cấp tỉnh</t>
  </si>
  <si>
    <t>Công trình dự án mục đích quốc phòng, an ninh</t>
  </si>
  <si>
    <t>1.2.1</t>
  </si>
  <si>
    <t>1.2.2</t>
  </si>
  <si>
    <t>Loại đất</t>
  </si>
  <si>
    <t>Cộng
 giảm</t>
  </si>
  <si>
    <t>TỔNG DIỆN TÍCH ĐẤT TỰ NHIÊN</t>
  </si>
  <si>
    <t>Cộng tăng</t>
  </si>
  <si>
    <t>Xã Hồng Thái</t>
  </si>
  <si>
    <t>Xã Nhâm</t>
  </si>
  <si>
    <t>Xã Hồng Trung</t>
  </si>
  <si>
    <t>Xã Bắc Sơn</t>
  </si>
  <si>
    <t>Xã Hồng Hạ</t>
  </si>
  <si>
    <t>Thị trấn A Lưới</t>
  </si>
  <si>
    <t>Xã A Đớt</t>
  </si>
  <si>
    <t>Xã Hồng Quảng</t>
  </si>
  <si>
    <t>Xã Hồng Thủy</t>
  </si>
  <si>
    <t>Xã Đông Sơn</t>
  </si>
  <si>
    <t>Xã Hồng Thượng</t>
  </si>
  <si>
    <t>Xã Hương Lâm</t>
  </si>
  <si>
    <t>Xã Phú Vinh</t>
  </si>
  <si>
    <t>Xã Hồng Kim</t>
  </si>
  <si>
    <t>Xã Hồng Vân</t>
  </si>
  <si>
    <t>DGT</t>
  </si>
  <si>
    <t>DTL</t>
  </si>
  <si>
    <t>DGD</t>
  </si>
  <si>
    <t>Xã A Ngo</t>
  </si>
  <si>
    <t>Xã Hương Nguyên</t>
  </si>
  <si>
    <t>Xã Hồng Bắc</t>
  </si>
  <si>
    <t>Xã Sơn Thủy</t>
  </si>
  <si>
    <t>Xã Hương Phong</t>
  </si>
  <si>
    <t>Xã A Roằng</t>
  </si>
  <si>
    <t>(4)=(5)+..+(27)</t>
  </si>
  <si>
    <t>DNL</t>
  </si>
  <si>
    <t>DCH</t>
  </si>
  <si>
    <t>Biểu 03/CH</t>
  </si>
  <si>
    <t>Xã A Roàng</t>
  </si>
  <si>
    <t>(4)=(5)+.+(…)</t>
  </si>
  <si>
    <t>Công trình, dự án quan trọng quốc gia do Quốc hội quyết định chủ trương đầu tư mà phải thu hồi đất</t>
  </si>
  <si>
    <t>Tăng (+),
 giảm (-) 
ha</t>
  </si>
  <si>
    <t>KẾT QUẢ THỰC HIỆN KẾ HOẠCH SỬ DỤNG ĐẤT 
NĂM TRƯỚC CỦA HUYỆN A LƯỚI</t>
  </si>
  <si>
    <t>Chu chuyển đất đai đến năm 2015</t>
  </si>
  <si>
    <t>Diện tích
 cuối kỳ năm 2015</t>
  </si>
  <si>
    <t>Diện tích cuối kỳ năm 2015</t>
  </si>
  <si>
    <t>Công trình, dự án để phát triển kinh tế - xã hội vì lợi ích quốc gia, công cộng</t>
  </si>
  <si>
    <t>Vị trí trên bản đồ địa chính (tờ bản đồ số, Thửa đất số số) hoặc vị trí trên bản đồ hiện trạng sử dụng đất cấp xã</t>
  </si>
  <si>
    <t>Diện tích đầu kỳ năm 2015</t>
  </si>
  <si>
    <t>2.10</t>
  </si>
  <si>
    <t>Ghi chú</t>
  </si>
  <si>
    <t>Tên công trình</t>
  </si>
  <si>
    <t>I</t>
  </si>
  <si>
    <t>2.9.1</t>
  </si>
  <si>
    <t>Đất  xây dựng cơ sở văn hóa</t>
  </si>
  <si>
    <t>DVH</t>
  </si>
  <si>
    <t>2.9.2</t>
  </si>
  <si>
    <t>Đất xây dựng  cơ sở dịch vụ xã hội</t>
  </si>
  <si>
    <t>DXH</t>
  </si>
  <si>
    <t>2.9.3</t>
  </si>
  <si>
    <t>Đất xây dựng cơ sở y tế</t>
  </si>
  <si>
    <t>DYT</t>
  </si>
  <si>
    <t>2.9.4</t>
  </si>
  <si>
    <t>Đất xây dựng cơ sở giáo dục và đào tạo</t>
  </si>
  <si>
    <t>2.9.5</t>
  </si>
  <si>
    <t>Đất xây dựng cơ sở thể dục thể thao</t>
  </si>
  <si>
    <t>DTT</t>
  </si>
  <si>
    <t>2.9.6</t>
  </si>
  <si>
    <t>Đất xây dựng cơ sở khoa học và công nghệ</t>
  </si>
  <si>
    <t>DKH</t>
  </si>
  <si>
    <t>2.9.7</t>
  </si>
  <si>
    <t>Đất giao thông</t>
  </si>
  <si>
    <t>2.9.8</t>
  </si>
  <si>
    <t>Đất thủy lợi</t>
  </si>
  <si>
    <t>2.9.9</t>
  </si>
  <si>
    <t>Đất công trình năng lượng</t>
  </si>
  <si>
    <t>2.9.10</t>
  </si>
  <si>
    <t>Đất công trình bưu chính, viễn thông</t>
  </si>
  <si>
    <t>DBV</t>
  </si>
  <si>
    <t>2.9.11</t>
  </si>
  <si>
    <t>Đất chợ</t>
  </si>
  <si>
    <t>HIỆN TRẠNG  SỬ DỤNG ĐẤT NĂM 2015 CỦA HUYỆN A LƯỚI</t>
  </si>
  <si>
    <t>QUY HOẠCH SỬ DỤNG ĐẤT ĐẾN NĂM 2020 CỦA HUYỆN A LƯỚI</t>
  </si>
  <si>
    <t>Diện tích cấp tỉnh phân bổ</t>
  </si>
  <si>
    <t>Diện tích cấp huyện, xác định bổ sung</t>
  </si>
  <si>
    <t>Thị trấn Hồng Vân</t>
  </si>
  <si>
    <t>Thị trấn A Đớt</t>
  </si>
  <si>
    <t>(6)=(7) +…+(…)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</si>
  <si>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</si>
  <si>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</si>
  <si>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</si>
  <si>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</si>
  <si>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</si>
  <si>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</si>
  <si>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</si>
  <si>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</si>
  <si>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</si>
  <si>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</si>
  <si>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</si>
  <si>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</si>
  <si>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</si>
  <si>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</si>
  <si>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</si>
  <si>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</si>
  <si>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</si>
  <si>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</si>
  <si>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</si>
  <si>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</si>
  <si>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</si>
  <si>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LOẠI ĐẤT</t>
  </si>
  <si>
    <t>Đất thương mại, dịch vụ</t>
  </si>
  <si>
    <t>Đất phát triển hạ tầng cấp quốc gia, cấp tỉnh</t>
  </si>
  <si>
    <t>Đất có di tích lịch sử- văn hóa</t>
  </si>
  <si>
    <t>II</t>
  </si>
  <si>
    <t>KHU CHỨC NĂNG</t>
  </si>
  <si>
    <t>Khu vực chuyên trồng lúa nước</t>
  </si>
  <si>
    <t>KVL</t>
  </si>
  <si>
    <t xml:space="preserve">Khu vực chuyên trồng cây công nghiệp lâu năm
</t>
  </si>
  <si>
    <t>KVN</t>
  </si>
  <si>
    <t>Khu vực rừng phòng hộ</t>
  </si>
  <si>
    <t>KPH</t>
  </si>
  <si>
    <t>Khu vực rừng đặc dụng</t>
  </si>
  <si>
    <t>KDD</t>
  </si>
  <si>
    <t>Khu vực rừng sản xuất</t>
  </si>
  <si>
    <t>KSX</t>
  </si>
  <si>
    <t xml:space="preserve">Khu vực công nghiệp, 
cụm công nghiệp
</t>
  </si>
  <si>
    <t>KKN</t>
  </si>
  <si>
    <t>Khu đô thị - thương mại - dịch vụ</t>
  </si>
  <si>
    <t>KDV</t>
  </si>
  <si>
    <t>Khu du lịch</t>
  </si>
  <si>
    <t>KDL</t>
  </si>
  <si>
    <t>Khu ở, làng nghề, sản xuất phi 
nông nghiệp nông thôn</t>
  </si>
  <si>
    <t>KON</t>
  </si>
  <si>
    <t>DIỆN TÍCH CHUYỂN MỤC ĐÍCH SỬ DỤNG ĐẤT TRONG KỲ QUY HOẠCH PHÂN BỐ ĐẾN TỪNG ĐƠN VỊ HÀNH CHÍNH CẤP XÃ CỦA HUYỆN A LƯỚI</t>
  </si>
  <si>
    <t>Diện tích phân theo đơn vị hành chính</t>
  </si>
  <si>
    <t>(4)=(5)+…+(…)</t>
  </si>
  <si>
    <t>DIỆN TÍCH ĐẤT CHƯA SỬ DỤNG ĐƯA VÀO SỬ DỤNG TRONG KỲ QUY HOẠCH PHÂN BỐ ĐẾN TỪNG ĐƠN VỊ HÀNH CHÍNH CẤP XÃ CỦA HUYỆN A LƯỚI</t>
  </si>
  <si>
    <t>Biểu 7/CH</t>
  </si>
  <si>
    <t>Biểu 09/CH</t>
  </si>
  <si>
    <t>Diện tích quy hoạch (ha)</t>
  </si>
  <si>
    <t>Diện tích hiện trạng (ha)</t>
  </si>
  <si>
    <t>Tăng thêm</t>
  </si>
  <si>
    <t>(3)=(4)+(5)</t>
  </si>
  <si>
    <t>Biểu 11/CH</t>
  </si>
  <si>
    <t>DIỆN TÍCH, CƠ CẤU SỬ DỤNG ĐẤT CÁC KHU CHỨC NĂNG CỦA HUYỆN A LƯỚI</t>
  </si>
  <si>
    <t>Khu vực cây chuyên trồng cây công nghiệp lâu năm</t>
  </si>
  <si>
    <t>Khu vực công nghiệp, cụm công nghiệp</t>
  </si>
  <si>
    <t xml:space="preserve">Khu đô thị - thương mại - dịch vụ </t>
  </si>
  <si>
    <t>Khu ở, làng nghề, sản xuất phi nông nghiệp nông thôn</t>
  </si>
  <si>
    <t>Diện tích
 (ha)</t>
  </si>
  <si>
    <t>Cơ cấu (%)</t>
  </si>
  <si>
    <t>Cơ cấu
 (%)</t>
  </si>
  <si>
    <t>Biểu 12/CH</t>
  </si>
  <si>
    <t>++</t>
  </si>
  <si>
    <t>1.2</t>
  </si>
  <si>
    <t>1.3</t>
  </si>
  <si>
    <t>1.4</t>
  </si>
  <si>
    <t>1.5</t>
  </si>
  <si>
    <t>1.6</t>
  </si>
  <si>
    <t>1.7</t>
  </si>
  <si>
    <t>1.8</t>
  </si>
  <si>
    <t>1.9</t>
  </si>
  <si>
    <t>2.5</t>
  </si>
  <si>
    <t>2.6</t>
  </si>
  <si>
    <t>2.7</t>
  </si>
  <si>
    <t>2.8</t>
  </si>
  <si>
    <t>2.9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</si>
  <si>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</si>
  <si>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</si>
  <si>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</si>
  <si>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</si>
  <si>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</si>
  <si>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</si>
  <si>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</si>
  <si>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</si>
  <si>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</si>
  <si>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</si>
  <si>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</si>
  <si>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</si>
  <si>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</si>
  <si>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</si>
  <si>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</si>
  <si>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</si>
  <si>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DT</t>
  </si>
  <si>
    <t>MDQH</t>
  </si>
  <si>
    <t>Xã</t>
  </si>
  <si>
    <t>Ng/LV</t>
  </si>
  <si>
    <t>Cap</t>
  </si>
  <si>
    <t>Đtuong</t>
  </si>
  <si>
    <t>CHU CHUYỂN ĐẤT ĐAI TRONG KỲ QUY HOẠCH SỬ DỤNG ĐẤT 5 NĂM ( 2016- 2020) CỦA HUYỆN A LƯỚI</t>
  </si>
  <si>
    <t>MD TONG</t>
  </si>
  <si>
    <t>Grand Total</t>
  </si>
  <si>
    <t>Total</t>
  </si>
  <si>
    <t>Sum of DT</t>
  </si>
  <si>
    <t>KẾ HOẠCH CHUYỂN MỤC ĐÍCH SỬ DỤNG ĐẤT NĂM 2016 CỦA HUYỆN A LƯỚI</t>
  </si>
  <si>
    <t>KẾ HOẠCH ĐƯA ĐẤT CHƯA SỬ DỤNG VÀO SỬ DỤNG NĂM 2016
CỦA HUYỆN A LƯỚI</t>
  </si>
  <si>
    <t>CAP</t>
  </si>
  <si>
    <t>Chu chuyển đất đai đến năm 2016</t>
  </si>
  <si>
    <t>TT</t>
  </si>
  <si>
    <t>tt1</t>
  </si>
  <si>
    <t>th</t>
  </si>
  <si>
    <t>Tăng (+), giảm (-) (ha)</t>
  </si>
  <si>
    <t>(4)</t>
  </si>
  <si>
    <t>(5)</t>
  </si>
  <si>
    <t>(6)</t>
  </si>
  <si>
    <t>Tổng hợp và cân đối các chỉ tiêu sử dụng đất</t>
  </si>
  <si>
    <t>Hệ số</t>
  </si>
  <si>
    <t>Đất ở</t>
  </si>
  <si>
    <t>Tổng cộng</t>
  </si>
  <si>
    <t xml:space="preserve">Đất trồng cây hàng năm khác
</t>
  </si>
  <si>
    <t xml:space="preserve">Đơn giá  (triệu đồng/ha)
</t>
  </si>
  <si>
    <t xml:space="preserve">Thành tiền(triệu đồng)
</t>
  </si>
  <si>
    <t xml:space="preserve">Diện tích (ha)
</t>
  </si>
  <si>
    <t xml:space="preserve">Tỷ lệ % thu tiền sử dụng đất
</t>
  </si>
  <si>
    <t>Giao đất</t>
  </si>
  <si>
    <t xml:space="preserve">Đất ở tại nông thôn
</t>
  </si>
  <si>
    <t>(All)</t>
  </si>
  <si>
    <t>Quy hoạch phân lô đất ở bán đấu giá</t>
  </si>
  <si>
    <t>Chợ Bốt Đỏ; Tờ BĐ  2, thửa 4</t>
  </si>
  <si>
    <t xml:space="preserve">Khu đất trụ sở TT học tập cộng đồng; Thôn Cân Sâm
</t>
  </si>
  <si>
    <t xml:space="preserve"> Khu đất xã Đội,Thôn Cân Sâm; Tờ số 10, thửa 273</t>
  </si>
  <si>
    <t xml:space="preserve">Khu đất Cosano; Tờ BĐ số 6 </t>
  </si>
  <si>
    <t>Khu đất Dược liệu; Tổ dân phố số 6, Tờ BĐ 27</t>
  </si>
  <si>
    <t>Khu đất trường mầm non thôn Ta Roi; Tờ 10, thửa 183</t>
  </si>
  <si>
    <t>3</t>
  </si>
  <si>
    <t>Biểu 07/CH</t>
  </si>
  <si>
    <t>Quy hoạch phân lô đấu giá khu đất đối diện trung tâm dạy nghề huyện</t>
  </si>
  <si>
    <t>Thông báo số 30/TB-UBND ngày 21/3/2014 về việc việc kết luận của đồng chí Hồ Xuân Trăng - CT UBND huyện, tại cuộc họp giải quyết vướng mắc liên quan công trình chợ Bốt Đỏ và phương án quản lý quỹ đất công trên địa bàn xã A ngo và Sơn Thủy</t>
  </si>
  <si>
    <t>QĐ số 1341/QĐ-UB ngày 19/04/2005 của UBND tỉnh  về việc Cho Công ty Dược TW Huế - Tổng CT Dược Việt Nam chuyển sang thuê đất để làm hiệu thuốc A Lưới</t>
  </si>
  <si>
    <t xml:space="preserve">Thông báo số 123/TB-UBND ngày 24/10/2011  Kết luận của UBND huyện tại buổi họp bàn các giải pháp quản lý quỹ đất công trên địa bàn thị trấn A Lưới </t>
  </si>
  <si>
    <t>Thông báo số 125/TB-UBND ngày 23/10/2012 Kết luận của UBND huyện tại buổi đối thoại với gia đình ông Hồ Hước</t>
  </si>
  <si>
    <t>Tờ trình số 54/TTr-UBND ngày 23/9/2015 của UBND xã Hồng Thượng về việc xin thanh lý tài sản, bán đấu giá quyền SDĐ</t>
  </si>
  <si>
    <t xml:space="preserve"> Thông báo số 30/TB-UBND ngày 21/3/2014 về việc kết luận của đồng chí Hồ Xuân Trăng - CT UBND huyện, tại cuộc họp giải quyết vướng mắc liên quan công trình chợ Bốt Đỏ và phương án quản lý quỹ đất công trên địa bàn xã A ngo và Sơn Thủy</t>
  </si>
  <si>
    <t>Tờ trình số 02/TTr-UBND ngày 9/1/2015; QĐ số 22/UBND-PTQĐ ngày 14/01/2015.</t>
  </si>
  <si>
    <t>Loại đất (=1+2+3)</t>
  </si>
  <si>
    <t>Tăng, giảm so với TH (ha)</t>
  </si>
  <si>
    <t>TỜ TRÌNH</t>
  </si>
  <si>
    <t>Stt</t>
  </si>
  <si>
    <t xml:space="preserve">KẾ HOẠCH THU HỒI ĐẤT NĂM 2016 CỦA HUYỆN A LƯỚI
</t>
  </si>
  <si>
    <t xml:space="preserve">Tổng diện tích (ha)
</t>
  </si>
  <si>
    <t>-</t>
  </si>
  <si>
    <t>Diện tích cuối kỳ năm 2016</t>
  </si>
  <si>
    <t>DANH MỤC CÔNG TRÌNH, DỰ ÁN THỰC HIỆN TRONG NĂM 2017 CỦA HUYỆN A LƯỚI</t>
  </si>
  <si>
    <t xml:space="preserve">Đường giao thông thôn Quảng Ngạn đi thôn Quảng Lộc, xã Sơn Thủy </t>
  </si>
  <si>
    <t xml:space="preserve">Đường giao thông thôn Quảng Vinh, Quảng Ngạn, Quảng Lợi </t>
  </si>
  <si>
    <t xml:space="preserve">Đường Sản xuất thôn Kăn Te </t>
  </si>
  <si>
    <t>Đường vào khu SX TĐC thủy điện A Lưới</t>
  </si>
  <si>
    <t>Đường giao thông vào khu sản xuất cà phê xã Hồng Thượng</t>
  </si>
  <si>
    <t>Đường giao thông vào khu giãn dân</t>
  </si>
  <si>
    <t>Nhà Văn hóa xã   A Ngo</t>
  </si>
  <si>
    <t>Nhà Văn hóa trung tâm xã Hồng Kim</t>
  </si>
  <si>
    <t>Nhà văn hóa xã Phú Vinh</t>
  </si>
  <si>
    <t>Đường thôn Cân Sâm xã Hồng Hạ (từ nhà ông Châu Văn Tha đến nhà ông Côn Hà)</t>
  </si>
  <si>
    <t xml:space="preserve">Đường thôn Pa Hy đến khe Kiền Kiền, khe Ka Tê </t>
  </si>
  <si>
    <t>Xây dựng mới kênh mương xã Hồng Quảng</t>
  </si>
  <si>
    <t>Đường bê tông thôn Pa Ló, thôn Pất Đu</t>
  </si>
  <si>
    <t xml:space="preserve">Đường giao thông thôn A Hố xã Hồng Vân </t>
  </si>
  <si>
    <t>Trung tâm thương mại huyện A Lưới (giai đoạn 1)</t>
  </si>
  <si>
    <t>Đường giao thông thôn Liên Hiệp xã Hương Lâm</t>
  </si>
  <si>
    <t>Trường Mần non Sơn Ca. Hạng mục: Nhà 02 tầng 8 phòng học</t>
  </si>
  <si>
    <t>Trường Mầm non Bắc Sơn</t>
  </si>
  <si>
    <t>Trường Tiểu học A Roàng</t>
  </si>
  <si>
    <t>Trường Mầm non Hương Lâm</t>
  </si>
  <si>
    <t>Trường Mầm non Hồng Thượng</t>
  </si>
  <si>
    <t>Đập và kênh mương thủy lợi
khe A Keel</t>
  </si>
  <si>
    <t>Đường liên thôn
A Chi-Hương sơn</t>
  </si>
  <si>
    <t xml:space="preserve">Nhà sinh hoạt Cộng đồng Thôn A Chi
-Hương sơn: </t>
  </si>
  <si>
    <t>Đường GTNT 
thôn Liên Hiệp</t>
  </si>
  <si>
    <t>Đường vào khu sản xuất và khu nghĩa địa thôn Ka Nôn2</t>
  </si>
  <si>
    <t>Đường cấp phối từ đập Pơ Ni - Mốc T2, thôn Ka Nôn 2</t>
  </si>
  <si>
    <t>Đường giao thông nông thôn, thôn Ba Lạch.</t>
  </si>
  <si>
    <t>Đường giao thông nông thôn, thôn Ka Nôn 1.</t>
  </si>
  <si>
    <t>Thao trường huấn luyện (bắn) tại Thôn A So 2, xã Hương Lâm</t>
  </si>
  <si>
    <t>Đường giao thông trung tâm xã, đường liên thôn</t>
  </si>
  <si>
    <t>Các tuyến đường giao thông nội thôn, nội đồng</t>
  </si>
  <si>
    <t>Dự án bố trí dân cư vùng đặc biệt khó khăn tại xã Nhâm</t>
  </si>
  <si>
    <t>Đường sản xuất thôn Nhâm 1, Nhâm 2</t>
  </si>
  <si>
    <t>Đường trục thôn Hương Thịnh</t>
  </si>
  <si>
    <t>Nhà Văn hóa trung tâm</t>
  </si>
  <si>
    <t>Đường vào khu sản xuất xã Hồng Thượng</t>
  </si>
  <si>
    <t>Nhà máy thủy điện A Lin Thượng</t>
  </si>
  <si>
    <t>Đường giao thông thôn A Niêng</t>
  </si>
  <si>
    <t>Đường giao thông từ cầu A Lin đến ngã ba vào đập A Lin</t>
  </si>
  <si>
    <t>Đường giao thông cụm Tây Nam</t>
  </si>
  <si>
    <t>Đường giao thông nội thôn</t>
  </si>
  <si>
    <t>Quy hoạch khu du lịch sinh thái suối A Lin</t>
  </si>
  <si>
    <t>Xây dựng mới, mở rộng các tuyến đường giao thông</t>
  </si>
  <si>
    <t>Xây dựng đường giao thông nông thôn</t>
  </si>
  <si>
    <t>Đường giao thông thôn A Đớt</t>
  </si>
  <si>
    <t>Sữa chữa đập thủy lợi A Tia</t>
  </si>
  <si>
    <t>Quy hoạch khu du lịch sinh thái suối Pâl Le</t>
  </si>
  <si>
    <t>Quy hoạch khu du lịch suối A Lá</t>
  </si>
  <si>
    <t>Quy hoạch khu du lịch sinh thái xã Hương Phong</t>
  </si>
  <si>
    <t>Khu đất đấu giá</t>
  </si>
  <si>
    <t>Dự án Cấp điện khu tái định cư Cu Mực – Kăn Hoa</t>
  </si>
  <si>
    <t>Tuyến đường nội thị tổ 1, tổ dân phố số 7, Thị trấn A Lưới (cạnh trường THPT A Lưới)</t>
  </si>
  <si>
    <t>Đường giao thông từ xã Hồng Trung đến mốc 646</t>
  </si>
  <si>
    <t xml:space="preserve">Đồn BP cửa khẩu Hồng Vân </t>
  </si>
  <si>
    <t>Đường giao thông từ xã Hồng Thủy ra biên giới</t>
  </si>
  <si>
    <t xml:space="preserve"> Xã Nhâm</t>
  </si>
  <si>
    <t>Xã Hồng Vân;Xã Hồng Trung</t>
  </si>
  <si>
    <t>Xã Sơn Thủy (426+98+83+94+82+59)</t>
  </si>
  <si>
    <t xml:space="preserve">Thôn A Roàng 2: Tờ BĐ sô 4: Thửa số 1; 2; 3; 7; 8; 9; 13; 14; 16.
</t>
  </si>
  <si>
    <t>Các thửa đất số: 16, 18, 24, 32, 33, 53, tờ BĐ số 24; Các thửa đất sô: 403, 406, 411, 413, tờ BĐ số 02 (BĐ LN)</t>
  </si>
  <si>
    <t>Thôn A Năm xã Hồng Vân; Thôn Ta Ây xã Hồng Trung</t>
  </si>
  <si>
    <t>thửa 20, tờ bản đồ lâm nghiệp số 2</t>
  </si>
  <si>
    <t xml:space="preserve"> Thửa 116+128+153+ 163 - TBĐ13</t>
  </si>
  <si>
    <t xml:space="preserve"> Thửa 55, tờ bản đồ số 10</t>
  </si>
  <si>
    <t>Thửa 30, tờ bản đồ 15</t>
  </si>
  <si>
    <t>Tờ bản đồ số 4</t>
  </si>
  <si>
    <t>Tờ bản đồ số 3</t>
  </si>
  <si>
    <t>Thửa 34+54+62, tờ bản đồ số 36</t>
  </si>
  <si>
    <t>Thửa 231</t>
  </si>
  <si>
    <t>Tờ bản đồ số 41</t>
  </si>
  <si>
    <t>Thửa 16, tờ bản đồ số 15</t>
  </si>
  <si>
    <t>Thửa 150, tờ bản đồ số 15</t>
  </si>
  <si>
    <t>Thôn A Ka;Tờ 42, thửa 128</t>
  </si>
  <si>
    <t>Thôn A So, Tờ 24, thửa 213</t>
  </si>
  <si>
    <t>Thôn Cân Tôm</t>
  </si>
  <si>
    <t>Thôn A Chi,Hương sơn: 
Tờ BĐ số 56: 97; 99; 123; 143; 160.
Tờ BĐ số 58: 1; 18; 23.</t>
  </si>
  <si>
    <t>Tờ BĐ số 58; Thửa số 25.</t>
  </si>
  <si>
    <t>Thôn Liên Hiệp. Tờ BĐ số: 41;  42</t>
  </si>
  <si>
    <t>Các thửa đất số: 141, 82, 58, 71, 57, 65, 48, 41, 36, 28, tờ BĐ số: 10</t>
  </si>
  <si>
    <t xml:space="preserve">Tờ BĐ 02 (BĐ Lâm nghiệp)   </t>
  </si>
  <si>
    <t>Các thửa đất số: 102, 175, 101, 115, 108, 114, 123, 176, 163, 144, tờ BĐ số: 33</t>
  </si>
  <si>
    <t>Các thửa đất số: 3, 9, 10, 11, 12, 13, 17, 25, 27, 35, 130, tờ BĐ số: 15</t>
  </si>
  <si>
    <t>Thôn 3, TBĐ 2</t>
  </si>
  <si>
    <t>Thôn 1, thôn 2, thôn 3,TBĐ 1, 8</t>
  </si>
  <si>
    <t>Khoảnh 1, 3, 4, 5, 9, TK 295, 296</t>
  </si>
  <si>
    <t>Khoảnh 3, TBĐLN 1</t>
  </si>
  <si>
    <t xml:space="preserve"> Thửa 37, TBĐ 15</t>
  </si>
  <si>
    <t xml:space="preserve"> Thửa 91 - TBĐ 6
</t>
  </si>
  <si>
    <t xml:space="preserve"> Thửa 77 - TBĐ 19</t>
  </si>
  <si>
    <t>TBĐ 16</t>
  </si>
  <si>
    <t>Thôn A Niêng, Lê Triêng, Ta Ay; Khoảnh 1,3,4,6,8 TK265</t>
  </si>
  <si>
    <t>Thôn Ta Ây ; Thửa 15, 18, 19 TBĐ 8</t>
  </si>
  <si>
    <t>Thôn Lê Triêng 1, khoảnh 16, 17, 18 - TK 263</t>
  </si>
  <si>
    <t>Thôn Ta Ay; TBĐ LN số 1, Khoảnh 5, TK 263</t>
  </si>
  <si>
    <t xml:space="preserve">Thôn Pa Ris, Ka Vin, A Tin 
</t>
  </si>
  <si>
    <t xml:space="preserve"> Thửa 1,2,3-TBĐ11</t>
  </si>
  <si>
    <t>Thôn A Tia 2</t>
  </si>
  <si>
    <t xml:space="preserve">Thôn Đut 1
</t>
  </si>
  <si>
    <t>Khu đất hồ cá thôn Quảng Vinh, Tờ BĐ số 10</t>
  </si>
  <si>
    <t xml:space="preserve">  Khu đất thôn Quảng Vinh, Tờ BĐ số 10</t>
  </si>
  <si>
    <t xml:space="preserve"> Tờ bản đồ 12</t>
  </si>
  <si>
    <t>Thửa 33, TBĐ LN số 3, Thôn Cân Tôm</t>
  </si>
  <si>
    <t>Thôn Tà Roi</t>
  </si>
  <si>
    <t>Thửa 168, TBĐ 17</t>
  </si>
  <si>
    <t>Thôn A Rom</t>
  </si>
  <si>
    <t>Tổ 1, tổ dân phố số 7</t>
  </si>
  <si>
    <t>QĐ số 2880/QĐ-UBND ngày 26/10/2015 của UB huyện Về việc phê duyệt Chủ trương đầu tư xây dựng Công trình: Đường giao thông thôn Quảng Ngạn đi thôn Quảng Lộc, xã Sơn Thủy</t>
  </si>
  <si>
    <t>QĐ số 2882/QĐ-UBND ngày 26/10/2015 của UB huyện Về việc phê duyệt Chủ trương đầu tư xây dựng Công trình: Đường giao thông thôn Quảng Vinh, Quảng Ngạn, Quảng Lợi, xã Sơn Thủy</t>
  </si>
  <si>
    <t>QĐ số 2892/QĐ-UBND ngày 26/10/2015 Về việc phê duyệt Chủ trương đầu tư xây dựng Công trình: Đường sản xuất thôn Kăn Te, xã Hồng Thượng</t>
  </si>
  <si>
    <t>QĐ số 2860/QĐ-UBND ngày 23/10/2015 của UB huyện</t>
  </si>
  <si>
    <t>QĐ số 2860/QĐ-UBND ngày 23/10/2015 của UB huyện Về việc ứng trước kế hoạch vốn chuẩn bị đầu tư công giai đoạn 2016 - 2020</t>
  </si>
  <si>
    <t>QĐ số 2887/QĐ-UBND ngày 26/10/2015 của UB huyện  Về việc phê duyệt Chủ trương đầu tư xây dựng Công trình: Đường thôn Cân Sâm, xã Hồng Hạ (từ nhà ông Tha đến nhà ông Hà)</t>
  </si>
  <si>
    <t xml:space="preserve">QĐ số 2885/QĐ-UBND ngày 26/10/2015 của UB huyện Về việc phê duyệt Chủ trương đầu tư xây dựng Công trình: Đường thôn Pa Hy đến khe Kiền Kiền, khe Ka Tê, xã Hồng Hạ
</t>
  </si>
  <si>
    <t>QĐ số 2883/QĐ-UBND ngày 26/10/2015 của UB huyện Về việc phê duyệt Chủ trương đầu tư xây dựng Công trình: Xây dựng kênh mương xã Hồng Quảng</t>
  </si>
  <si>
    <t>QĐ số 2879/QĐ-UBND ngày 26/10/2015 của UB huyện  Về việc phê duyệt Chủ trương đầu tư xây dựng Công trình: Đường bê tông Pa Ló, thôn Pất Đu, xã Hồng Quảng</t>
  </si>
  <si>
    <t xml:space="preserve">QĐ số 2891/QĐ-UBND ngày 26/10/2015 của UB huyện ề việc phê duyệt Chủ trương đầu tư xây dựng Công trình: Đường giao thông thôn A Hố, xã Hồng Vân
</t>
  </si>
  <si>
    <t xml:space="preserve">QĐ số 2680/QĐ-UBND ngày 23/10/2015 của UB huyện </t>
  </si>
  <si>
    <t>QĐ số 2073/QĐ-UBND ngày 10/10/2015 của UB tỉnh</t>
  </si>
  <si>
    <t>QĐ số 918/QĐ-UBND ngày 04/5/2016 của UB tỉnh</t>
  </si>
  <si>
    <t>QĐ số 916/QĐ-UBND ngày 04/5/2016 của UB tỉnh</t>
  </si>
  <si>
    <t>Báo cáo số 19/BC-UBND ngày 13/02/2015 của UBND huyện A lưới về Quy hoạch phát triển giáo dục và đào tạo giai đoạn 2015-2020, định hướng đến năm 2030</t>
  </si>
  <si>
    <t>QĐ 2175/QĐ-UBND ngày 31/10/2012 phê duyệt NTM</t>
  </si>
  <si>
    <t>Dự án BCC</t>
  </si>
  <si>
    <t xml:space="preserve">QĐ số 2048/QĐ-UBND ngày 15/10/2012 của UBND huyện A Lưới (phê duyệt NTM)  </t>
  </si>
  <si>
    <t xml:space="preserve">Quyết định số 1313/QĐ-UBND ngày 25/7/2016 của UBND huyện A Lưới về việc phê duyệt Chủ trương đầu tư xây dựng Công trình: Thao trường huấn luyện (bắn) tại xã Hương Lâm </t>
  </si>
  <si>
    <t>QĐ 930/QĐ-UBND ngày 27/4/2012 (NTM)</t>
  </si>
  <si>
    <t>QĐ 1227/QĐ-UBND ngày 27/6/2014 của UBND huyện; QĐ 1228/QĐ-UBND ngày 27/6/2014 của UBND huyện</t>
  </si>
  <si>
    <t>BC số 173/BC-UBND ngày 20/10/2015 của UBND huyện A Lưới</t>
  </si>
  <si>
    <t>QĐ 4226/QĐ-BQP ngày 29/10/2013 QH khu KT-QP A So</t>
  </si>
  <si>
    <t>QĐ số 632/QĐ-BCT ngày 22/02/2016 của BCT; CV số 6761/UBND-XTĐT ngày 14/12/2015 của  UBND tỉnh</t>
  </si>
  <si>
    <t>QĐ 1969/QĐ-UBND ngày 16/10/2014 - Phê duyệt BC KTKT</t>
  </si>
  <si>
    <t>QĐ 933/QĐ-UBND ngày 27/4/2012 (NTM)</t>
  </si>
  <si>
    <t>Thông báo số 35/TB-UBND ngày 07/4/2016 của UBND huyện</t>
  </si>
  <si>
    <t>QĐ 182/QĐ-UBND ngày 31/10/2012 (NTM)</t>
  </si>
  <si>
    <t>QĐ số 4226 QĐ/-BQP, ngày 29/10/213 (Bộ Quốc Phòng)</t>
  </si>
  <si>
    <t>QĐ 1329/QĐ-UBND ngày 26/7/2016 của UBND huyện</t>
  </si>
  <si>
    <t>QĐ 1347/QĐ-UBND ngày 29/7/2016 của UBND huyện</t>
  </si>
  <si>
    <t>TB số 35/TB-UBND ngày 07/4/2016 của UBND huyện</t>
  </si>
  <si>
    <t xml:space="preserve">Công văn số 1851/SKHĐT-XDCB ngày 12/8/2016 </t>
  </si>
  <si>
    <t>QĐ 1261/QĐ-UBND ngày 10/6/2016 của UBND tỉnh</t>
  </si>
  <si>
    <t>QĐ số 1929/QĐ-TTHPC, ngày 24/5/2016 Của Tổng CT Điện lực Miền trung</t>
  </si>
  <si>
    <t>QĐ 2974/QĐ-UBND ngày 30/10/2015 của UBND huyện (phê duyệt BCKTKT)</t>
  </si>
  <si>
    <t xml:space="preserve"> QĐ số 2458/QĐ-UBND ngày 30/10/2015 của UBND tỉnh (phê duyệt dự án)</t>
  </si>
  <si>
    <t>QĐ số 432/QĐ-BTL của BTL BĐBP (phê duyệt đề cương, dự toán)</t>
  </si>
  <si>
    <t>TB số 3017/TB-KHĐT ngày 19/7/2016 của Cục KH&amp;ĐT (Bộ QP)</t>
  </si>
  <si>
    <t>BHK</t>
  </si>
  <si>
    <t>LUC, CLN, ONT</t>
  </si>
  <si>
    <t>RSX, HNK</t>
  </si>
  <si>
    <t>LUC, RSX</t>
  </si>
  <si>
    <t>HNK, RSX,ONT,DNL</t>
  </si>
  <si>
    <t>LUC,RSX, CLN</t>
  </si>
  <si>
    <t>RSX,SON</t>
  </si>
  <si>
    <t>CLN,NTS,CSD,RSX</t>
  </si>
  <si>
    <t>NTS,,RSX,CLN,DTL</t>
  </si>
  <si>
    <t>LUC, HNK,NTS,RSX</t>
  </si>
  <si>
    <t>LUC, HNK, NTS</t>
  </si>
  <si>
    <t>ONT,CLN, HNK</t>
  </si>
  <si>
    <t>CLN,ONT</t>
  </si>
  <si>
    <t>ONT,HNK</t>
  </si>
  <si>
    <t xml:space="preserve">RPH,RSX, SON
</t>
  </si>
  <si>
    <t>HIỆN TRẠNG  SỬ DỤNG ĐẤT NĂM 2016 CỦA HUYỆN A LƯỚI</t>
  </si>
  <si>
    <t>BiẾN ĐỘNG SỬ DỤNG ĐẤT NĂM 2016 CỦA HUYỆN A LƯỚI</t>
  </si>
  <si>
    <t>Diện tích kế hoạch được duyệt năm 2016 (ha)</t>
  </si>
  <si>
    <t xml:space="preserve">Diện tích năm 2016
</t>
  </si>
  <si>
    <t>KẾ HOẠCH SỬ DỤNG ĐẤT NĂM 2017 CỦA HUYỆN A LƯỚI</t>
  </si>
  <si>
    <t>Nhà Văn hóa trung tâm xã Hương Lâm</t>
  </si>
  <si>
    <t>Tờ bản đồ 20</t>
  </si>
  <si>
    <t xml:space="preserve">RSX, SON
</t>
  </si>
  <si>
    <t>RSX, MNC</t>
  </si>
  <si>
    <t>CSD, RSX</t>
  </si>
  <si>
    <t>Dự án sản xuất rau an toàn của HTX NN&amp;DV tổng hợp A Lưới</t>
  </si>
  <si>
    <t xml:space="preserve"> QĐ số 1346/QĐ-UBND ngày 29 tháng 7 năm 2016 của UBND huyện A Lưới về việc phê duyệt Dự án sản xuất rau an toàn của Hợp tác xã nông nghiệp
và Dịch vụ tổng hợp A Lưới
</t>
  </si>
  <si>
    <t>KẾ HOẠCH ĐƯA ĐẤT CHƯA SỬ DỤNG VÀO SỬ DỤNG NĂM 2017
CỦA HUYỆN A LƯỚI</t>
  </si>
  <si>
    <t>Diện tích đầu kỳ năm 2017</t>
  </si>
  <si>
    <t>Diện tích
 cuối kỳ năm 2017</t>
  </si>
  <si>
    <t>KẾ HOẠCH THU HỒI ĐẤT NĂM 2017 CỦA HUYỆN A LƯỚI</t>
  </si>
  <si>
    <t>Công trình dự án do Thủ tướng Chính phủ chấp thuận, quyết định đầu tư mà phải thu hồi đất (Dự án BCC trên địa bàn huyện)</t>
  </si>
  <si>
    <t>H</t>
  </si>
  <si>
    <t>BCC</t>
  </si>
  <si>
    <t>Công trình, dự án cấp huyện</t>
  </si>
  <si>
    <t>CT</t>
  </si>
  <si>
    <t xml:space="preserve">2. </t>
  </si>
  <si>
    <t>Công trình, dự án cấp tỉnh</t>
  </si>
  <si>
    <t xml:space="preserve">3. </t>
  </si>
  <si>
    <t>CHU CHUYỂN ĐẤT ĐAI TRONG KẾ HOẠCH SỬ DỤNG ĐẤT NĂM 2017 CỦA HUYỆN A LƯỚI</t>
  </si>
  <si>
    <t>KẾ HOẠCH CHUYỂN MỤC ĐÍCH SỬ DỤNG ĐẤT NĂM 2017 CỦA HUYỆN A LƯỚI</t>
  </si>
  <si>
    <t>Cap2</t>
  </si>
  <si>
    <t>Tên công trình, dự án</t>
  </si>
  <si>
    <t>Địa điểm</t>
  </si>
  <si>
    <t>Trong đó diện tích xin chuyển mục đích sử dụng (ha)</t>
  </si>
  <si>
    <t xml:space="preserve">DANH MỤC CÔNG TRÌNH, DỰ ÁN CHUYỂN MỤC ĐÍCH SỬ DỤNG ĐẤT TRỒNG LÚA, ĐẤT RỪNG PHÒNG HỘ, ĐẤT RỪNG ĐẶC DỤNG NĂM 2017 CỦA HUYỆN A LƯỚI
</t>
  </si>
  <si>
    <t xml:space="preserve">Nhà máy thủy điện A Lin Thượng
</t>
  </si>
  <si>
    <t xml:space="preserve">Xã Hồng Vân;Xã Hồng Trung
</t>
  </si>
  <si>
    <t>Quy mô diện tích(ha)</t>
  </si>
  <si>
    <t xml:space="preserve"> Hiện trạng năm 2016</t>
  </si>
  <si>
    <t>Kế hoạch năm 2017</t>
  </si>
  <si>
    <t xml:space="preserve">Ước tính chi phí đền bù tiền sử dụng đất trong kế hoạch sử dụng đất năm 2017
</t>
  </si>
  <si>
    <t xml:space="preserve">Ước tính khoản thu trong kế hoạch sử dụng đất năm 2017
</t>
  </si>
  <si>
    <t xml:space="preserve"> Hiện trạng năm 2016 (ha)</t>
  </si>
  <si>
    <t>Kế hoạch năm 2017 (ha)</t>
  </si>
  <si>
    <t>Cơ cấu (%) năm 2017</t>
  </si>
  <si>
    <t>Biểu 4/CH</t>
  </si>
</sst>
</file>

<file path=xl/styles.xml><?xml version="1.0" encoding="utf-8"?>
<styleSheet xmlns="http://schemas.openxmlformats.org/spreadsheetml/2006/main">
  <numFmts count="3">
    <numFmt numFmtId="196" formatCode="0_);\(0\)"/>
    <numFmt numFmtId="204" formatCode="0.000"/>
    <numFmt numFmtId="206" formatCode="0.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b/>
      <sz val="11"/>
      <name val="Calibri"/>
      <family val="2"/>
    </font>
    <font>
      <i/>
      <sz val="10"/>
      <color indexed="9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color indexed="8"/>
      <name val="Calibri"/>
      <family val="2"/>
    </font>
    <font>
      <i/>
      <sz val="10"/>
      <color indexed="9"/>
      <name val="Times New Roman"/>
      <family val="1"/>
    </font>
    <font>
      <sz val="11"/>
      <color indexed="9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name val="Cambria"/>
      <family val="1"/>
      <charset val="163"/>
    </font>
    <font>
      <sz val="11"/>
      <color indexed="8"/>
      <name val="Cambria"/>
      <family val="1"/>
      <charset val="163"/>
    </font>
    <font>
      <sz val="11"/>
      <color indexed="10"/>
      <name val="Cambria"/>
      <family val="1"/>
      <charset val="163"/>
    </font>
    <font>
      <sz val="11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i/>
      <sz val="12"/>
      <name val="Calibri"/>
      <family val="2"/>
    </font>
    <font>
      <sz val="11"/>
      <name val="Times New Roman"/>
      <family val="1"/>
      <charset val="163"/>
    </font>
    <font>
      <i/>
      <sz val="12"/>
      <color indexed="10"/>
      <name val="Times New Roman"/>
      <family val="1"/>
    </font>
    <font>
      <b/>
      <sz val="11"/>
      <color indexed="1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30"/>
      <name val="Calibri"/>
      <family val="2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10"/>
      <name val="Cambria"/>
      <family val="1"/>
      <charset val="163"/>
    </font>
    <font>
      <i/>
      <sz val="12"/>
      <color indexed="10"/>
      <name val="Times New Roman"/>
      <family val="1"/>
    </font>
    <font>
      <b/>
      <sz val="12"/>
      <color indexed="30"/>
      <name val="Calibri"/>
      <family val="2"/>
    </font>
    <font>
      <i/>
      <sz val="12"/>
      <color indexed="3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b/>
      <sz val="16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2" fillId="0" borderId="0"/>
    <xf numFmtId="0" fontId="5" fillId="0" borderId="0"/>
  </cellStyleXfs>
  <cellXfs count="661">
    <xf numFmtId="0" fontId="0" fillId="0" borderId="0" xfId="0"/>
    <xf numFmtId="0" fontId="7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horizontal="centerContinuous" vertical="center" wrapText="1"/>
    </xf>
    <xf numFmtId="0" fontId="4" fillId="2" borderId="0" xfId="3" applyFont="1" applyFill="1" applyBorder="1" applyAlignment="1">
      <alignment horizontal="centerContinuous" vertical="center"/>
    </xf>
    <xf numFmtId="0" fontId="6" fillId="2" borderId="0" xfId="3" applyFont="1" applyFill="1" applyBorder="1" applyAlignment="1">
      <alignment horizontal="centerContinuous" vertical="center" wrapText="1"/>
    </xf>
    <xf numFmtId="0" fontId="9" fillId="0" borderId="0" xfId="3" applyFont="1"/>
    <xf numFmtId="0" fontId="10" fillId="0" borderId="0" xfId="3" applyFont="1" applyAlignment="1">
      <alignment horizontal="justify"/>
    </xf>
    <xf numFmtId="0" fontId="10" fillId="2" borderId="3" xfId="3" applyFont="1" applyFill="1" applyBorder="1" applyAlignment="1">
      <alignment horizontal="center" vertical="center" wrapText="1"/>
    </xf>
    <xf numFmtId="196" fontId="10" fillId="0" borderId="3" xfId="3" applyNumberFormat="1" applyFont="1" applyBorder="1" applyAlignment="1">
      <alignment horizontal="center" vertical="center" wrapText="1"/>
    </xf>
    <xf numFmtId="196" fontId="10" fillId="0" borderId="4" xfId="3" applyNumberFormat="1" applyFont="1" applyBorder="1" applyAlignment="1">
      <alignment horizontal="center" vertical="center" wrapText="1"/>
    </xf>
    <xf numFmtId="0" fontId="14" fillId="0" borderId="0" xfId="0" applyFont="1"/>
    <xf numFmtId="0" fontId="10" fillId="2" borderId="0" xfId="3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justify" vertical="center" wrapText="1"/>
    </xf>
    <xf numFmtId="0" fontId="10" fillId="0" borderId="0" xfId="3" applyFont="1" applyFill="1" applyBorder="1" applyAlignment="1">
      <alignment horizontal="center" vertical="center" wrapText="1"/>
    </xf>
    <xf numFmtId="196" fontId="10" fillId="0" borderId="3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left"/>
    </xf>
    <xf numFmtId="0" fontId="4" fillId="0" borderId="0" xfId="3" applyFont="1" applyFill="1" applyBorder="1" applyAlignment="1">
      <alignment horizontal="center" wrapText="1"/>
    </xf>
    <xf numFmtId="0" fontId="4" fillId="0" borderId="0" xfId="3" applyFont="1" applyFill="1" applyAlignment="1">
      <alignment horizontal="center" wrapText="1"/>
    </xf>
    <xf numFmtId="49" fontId="10" fillId="0" borderId="3" xfId="3" applyNumberFormat="1" applyFont="1" applyFill="1" applyBorder="1" applyAlignment="1">
      <alignment horizontal="center" vertical="center" wrapText="1"/>
    </xf>
    <xf numFmtId="49" fontId="10" fillId="0" borderId="3" xfId="4" applyNumberFormat="1" applyFont="1" applyFill="1" applyBorder="1" applyAlignment="1">
      <alignment horizontal="center" vertical="center" wrapText="1"/>
    </xf>
    <xf numFmtId="49" fontId="4" fillId="0" borderId="4" xfId="3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justify"/>
    </xf>
    <xf numFmtId="0" fontId="17" fillId="0" borderId="0" xfId="3" applyFont="1" applyFill="1" applyAlignment="1">
      <alignment horizontal="center"/>
    </xf>
    <xf numFmtId="0" fontId="7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4" fillId="2" borderId="3" xfId="3" applyFont="1" applyFill="1" applyBorder="1" applyAlignment="1">
      <alignment horizontal="center" vertical="center" wrapText="1"/>
    </xf>
    <xf numFmtId="196" fontId="10" fillId="0" borderId="3" xfId="3" applyNumberFormat="1" applyFont="1" applyBorder="1" applyAlignment="1">
      <alignment horizontal="left" vertical="center" wrapText="1"/>
    </xf>
    <xf numFmtId="0" fontId="4" fillId="0" borderId="3" xfId="3" applyFont="1" applyFill="1" applyBorder="1" applyAlignment="1">
      <alignment horizontal="left" vertical="center" wrapText="1"/>
    </xf>
    <xf numFmtId="2" fontId="4" fillId="0" borderId="3" xfId="3" applyNumberFormat="1" applyFont="1" applyFill="1" applyBorder="1" applyAlignment="1">
      <alignment horizontal="justify" vertical="center" wrapText="1"/>
    </xf>
    <xf numFmtId="2" fontId="10" fillId="0" borderId="3" xfId="3" applyNumberFormat="1" applyFont="1" applyFill="1" applyBorder="1" applyAlignment="1">
      <alignment horizontal="justify" vertical="center" wrapText="1"/>
    </xf>
    <xf numFmtId="0" fontId="10" fillId="0" borderId="3" xfId="4" applyFont="1" applyFill="1" applyBorder="1" applyAlignment="1">
      <alignment horizontal="center" vertical="center"/>
    </xf>
    <xf numFmtId="0" fontId="8" fillId="0" borderId="0" xfId="0" applyFont="1" applyAlignment="1"/>
    <xf numFmtId="196" fontId="10" fillId="0" borderId="5" xfId="3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0" fillId="2" borderId="0" xfId="0" applyFill="1"/>
    <xf numFmtId="0" fontId="24" fillId="2" borderId="0" xfId="0" applyFont="1" applyFill="1"/>
    <xf numFmtId="0" fontId="0" fillId="0" borderId="0" xfId="0" applyFill="1"/>
    <xf numFmtId="0" fontId="14" fillId="0" borderId="0" xfId="0" applyFont="1" applyBorder="1"/>
    <xf numFmtId="0" fontId="16" fillId="0" borderId="0" xfId="0" applyFont="1" applyAlignment="1">
      <alignment wrapText="1"/>
    </xf>
    <xf numFmtId="0" fontId="27" fillId="0" borderId="0" xfId="0" applyFont="1"/>
    <xf numFmtId="2" fontId="27" fillId="0" borderId="0" xfId="0" applyNumberFormat="1" applyFont="1"/>
    <xf numFmtId="0" fontId="19" fillId="0" borderId="0" xfId="0" applyFont="1"/>
    <xf numFmtId="2" fontId="0" fillId="0" borderId="0" xfId="0" applyNumberFormat="1"/>
    <xf numFmtId="2" fontId="4" fillId="0" borderId="6" xfId="3" applyNumberFormat="1" applyFont="1" applyFill="1" applyBorder="1" applyAlignment="1">
      <alignment horizontal="justify" vertical="center" wrapText="1"/>
    </xf>
    <xf numFmtId="2" fontId="10" fillId="0" borderId="6" xfId="3" applyNumberFormat="1" applyFont="1" applyFill="1" applyBorder="1" applyAlignment="1">
      <alignment horizontal="center" vertical="center" wrapText="1"/>
    </xf>
    <xf numFmtId="2" fontId="10" fillId="0" borderId="6" xfId="3" applyNumberFormat="1" applyFont="1" applyFill="1" applyBorder="1" applyAlignment="1">
      <alignment vertical="center" wrapText="1"/>
    </xf>
    <xf numFmtId="0" fontId="10" fillId="0" borderId="7" xfId="3" applyFont="1" applyFill="1" applyBorder="1" applyAlignment="1">
      <alignment horizontal="left" vertical="center" wrapText="1"/>
    </xf>
    <xf numFmtId="2" fontId="10" fillId="0" borderId="7" xfId="3" applyNumberFormat="1" applyFont="1" applyFill="1" applyBorder="1" applyAlignment="1">
      <alignment horizontal="justify" vertical="center" wrapText="1"/>
    </xf>
    <xf numFmtId="2" fontId="10" fillId="0" borderId="7" xfId="3" applyNumberFormat="1" applyFont="1" applyFill="1" applyBorder="1" applyAlignment="1">
      <alignment horizontal="center" vertical="center" wrapText="1"/>
    </xf>
    <xf numFmtId="2" fontId="10" fillId="0" borderId="7" xfId="3" applyNumberFormat="1" applyFont="1" applyFill="1" applyBorder="1" applyAlignment="1">
      <alignment vertical="center" wrapText="1"/>
    </xf>
    <xf numFmtId="0" fontId="6" fillId="0" borderId="7" xfId="3" applyFont="1" applyFill="1" applyBorder="1" applyAlignment="1">
      <alignment horizontal="left" vertical="center" wrapText="1"/>
    </xf>
    <xf numFmtId="2" fontId="6" fillId="0" borderId="7" xfId="3" applyNumberFormat="1" applyFont="1" applyFill="1" applyBorder="1" applyAlignment="1">
      <alignment horizontal="justify" vertical="center" wrapText="1"/>
    </xf>
    <xf numFmtId="2" fontId="6" fillId="0" borderId="7" xfId="3" applyNumberFormat="1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left" vertical="center" wrapText="1"/>
    </xf>
    <xf numFmtId="2" fontId="4" fillId="0" borderId="7" xfId="3" applyNumberFormat="1" applyFont="1" applyFill="1" applyBorder="1" applyAlignment="1">
      <alignment horizontal="justify" vertical="center" wrapText="1"/>
    </xf>
    <xf numFmtId="0" fontId="10" fillId="0" borderId="7" xfId="3" applyFont="1" applyFill="1" applyBorder="1" applyAlignment="1">
      <alignment vertical="center" wrapText="1"/>
    </xf>
    <xf numFmtId="0" fontId="10" fillId="0" borderId="7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vertical="center"/>
    </xf>
    <xf numFmtId="2" fontId="10" fillId="0" borderId="7" xfId="3" applyNumberFormat="1" applyFont="1" applyFill="1" applyBorder="1" applyAlignment="1">
      <alignment horizontal="left" vertical="center" wrapText="1"/>
    </xf>
    <xf numFmtId="0" fontId="4" fillId="0" borderId="8" xfId="3" applyFont="1" applyFill="1" applyBorder="1" applyAlignment="1">
      <alignment horizontal="left" vertical="center" wrapText="1"/>
    </xf>
    <xf numFmtId="2" fontId="4" fillId="0" borderId="8" xfId="3" applyNumberFormat="1" applyFont="1" applyFill="1" applyBorder="1" applyAlignment="1">
      <alignment horizontal="justify" vertical="center" wrapText="1"/>
    </xf>
    <xf numFmtId="2" fontId="4" fillId="0" borderId="8" xfId="3" applyNumberFormat="1" applyFont="1" applyFill="1" applyBorder="1" applyAlignment="1">
      <alignment horizontal="center" vertical="center" wrapText="1"/>
    </xf>
    <xf numFmtId="2" fontId="10" fillId="0" borderId="8" xfId="3" applyNumberFormat="1" applyFont="1" applyFill="1" applyBorder="1" applyAlignment="1">
      <alignment vertical="center" wrapText="1"/>
    </xf>
    <xf numFmtId="2" fontId="10" fillId="0" borderId="0" xfId="3" applyNumberFormat="1" applyFont="1" applyFill="1" applyBorder="1" applyAlignment="1">
      <alignment vertical="center" wrapText="1"/>
    </xf>
    <xf numFmtId="0" fontId="0" fillId="0" borderId="0" xfId="0" applyBorder="1"/>
    <xf numFmtId="2" fontId="7" fillId="0" borderId="7" xfId="3" applyNumberFormat="1" applyFont="1" applyFill="1" applyBorder="1" applyAlignment="1">
      <alignment horizontal="center" vertical="center" wrapText="1"/>
    </xf>
    <xf numFmtId="2" fontId="10" fillId="0" borderId="8" xfId="3" applyNumberFormat="1" applyFont="1" applyFill="1" applyBorder="1" applyAlignment="1">
      <alignment horizontal="justify" vertical="center" wrapText="1"/>
    </xf>
    <xf numFmtId="0" fontId="10" fillId="0" borderId="8" xfId="3" applyFont="1" applyFill="1" applyBorder="1" applyAlignment="1">
      <alignment horizontal="center" vertical="center" wrapText="1"/>
    </xf>
    <xf numFmtId="0" fontId="23" fillId="0" borderId="0" xfId="0" applyFont="1"/>
    <xf numFmtId="0" fontId="10" fillId="0" borderId="0" xfId="3" applyFont="1"/>
    <xf numFmtId="2" fontId="10" fillId="0" borderId="0" xfId="3" applyNumberFormat="1" applyFont="1"/>
    <xf numFmtId="0" fontId="25" fillId="0" borderId="0" xfId="0" applyFont="1"/>
    <xf numFmtId="0" fontId="4" fillId="2" borderId="0" xfId="3" applyFont="1" applyFill="1" applyBorder="1" applyAlignment="1">
      <alignment horizontal="center" vertical="center" wrapText="1"/>
    </xf>
    <xf numFmtId="2" fontId="4" fillId="0" borderId="7" xfId="3" applyNumberFormat="1" applyFont="1" applyFill="1" applyBorder="1" applyAlignment="1">
      <alignment horizontal="center" vertical="center" wrapText="1"/>
    </xf>
    <xf numFmtId="0" fontId="4" fillId="2" borderId="3" xfId="3" applyNumberFormat="1" applyFont="1" applyFill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2" fontId="4" fillId="0" borderId="6" xfId="3" applyNumberFormat="1" applyFont="1" applyBorder="1" applyAlignment="1">
      <alignment vertical="center" wrapText="1"/>
    </xf>
    <xf numFmtId="2" fontId="20" fillId="0" borderId="0" xfId="0" applyNumberFormat="1" applyFont="1"/>
    <xf numFmtId="0" fontId="20" fillId="0" borderId="0" xfId="0" applyFont="1"/>
    <xf numFmtId="2" fontId="14" fillId="0" borderId="0" xfId="0" applyNumberFormat="1" applyFont="1"/>
    <xf numFmtId="2" fontId="4" fillId="0" borderId="7" xfId="3" applyNumberFormat="1" applyFont="1" applyFill="1" applyBorder="1" applyAlignment="1">
      <alignment vertical="center" wrapText="1"/>
    </xf>
    <xf numFmtId="2" fontId="4" fillId="0" borderId="7" xfId="3" applyNumberFormat="1" applyFont="1" applyFill="1" applyBorder="1" applyAlignment="1">
      <alignment horizontal="right" vertical="center" wrapText="1"/>
    </xf>
    <xf numFmtId="0" fontId="10" fillId="2" borderId="7" xfId="3" applyFont="1" applyFill="1" applyBorder="1" applyAlignment="1">
      <alignment horizontal="left" vertical="center" wrapText="1"/>
    </xf>
    <xf numFmtId="0" fontId="10" fillId="2" borderId="7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justify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justify" vertical="center" wrapText="1"/>
    </xf>
    <xf numFmtId="0" fontId="4" fillId="0" borderId="8" xfId="3" applyFont="1" applyFill="1" applyBorder="1" applyAlignment="1">
      <alignment horizontal="center" vertical="center" wrapText="1"/>
    </xf>
    <xf numFmtId="2" fontId="4" fillId="0" borderId="8" xfId="3" applyNumberFormat="1" applyFont="1" applyFill="1" applyBorder="1" applyAlignment="1">
      <alignment vertical="center" wrapText="1"/>
    </xf>
    <xf numFmtId="196" fontId="10" fillId="0" borderId="6" xfId="3" applyNumberFormat="1" applyFont="1" applyBorder="1" applyAlignment="1">
      <alignment horizontal="center" vertical="center" wrapText="1"/>
    </xf>
    <xf numFmtId="196" fontId="4" fillId="0" borderId="6" xfId="3" applyNumberFormat="1" applyFont="1" applyBorder="1" applyAlignment="1">
      <alignment horizontal="center" vertical="center" wrapText="1"/>
    </xf>
    <xf numFmtId="0" fontId="15" fillId="0" borderId="7" xfId="0" applyFont="1" applyBorder="1" applyAlignment="1"/>
    <xf numFmtId="0" fontId="15" fillId="0" borderId="9" xfId="0" applyFont="1" applyBorder="1" applyAlignment="1"/>
    <xf numFmtId="2" fontId="6" fillId="0" borderId="7" xfId="3" applyNumberFormat="1" applyFont="1" applyFill="1" applyBorder="1" applyAlignment="1">
      <alignment vertical="center" wrapText="1"/>
    </xf>
    <xf numFmtId="0" fontId="11" fillId="0" borderId="7" xfId="3" applyFont="1" applyFill="1" applyBorder="1" applyAlignment="1">
      <alignment vertical="center" wrapText="1"/>
    </xf>
    <xf numFmtId="2" fontId="15" fillId="0" borderId="7" xfId="0" applyNumberFormat="1" applyFont="1" applyBorder="1" applyAlignment="1"/>
    <xf numFmtId="0" fontId="10" fillId="0" borderId="8" xfId="3" applyFont="1" applyFill="1" applyBorder="1" applyAlignment="1">
      <alignment horizontal="left" vertical="center" wrapText="1"/>
    </xf>
    <xf numFmtId="0" fontId="10" fillId="0" borderId="8" xfId="3" applyFont="1" applyFill="1" applyBorder="1" applyAlignment="1">
      <alignment vertical="center" wrapText="1"/>
    </xf>
    <xf numFmtId="0" fontId="15" fillId="0" borderId="8" xfId="0" applyFont="1" applyBorder="1" applyAlignment="1"/>
    <xf numFmtId="2" fontId="4" fillId="0" borderId="4" xfId="3" applyNumberFormat="1" applyFont="1" applyBorder="1" applyAlignment="1">
      <alignment vertical="center" wrapText="1"/>
    </xf>
    <xf numFmtId="0" fontId="4" fillId="2" borderId="0" xfId="3" applyFont="1" applyFill="1" applyBorder="1" applyAlignment="1">
      <alignment vertical="center" wrapText="1"/>
    </xf>
    <xf numFmtId="2" fontId="24" fillId="0" borderId="0" xfId="0" applyNumberFormat="1" applyFont="1"/>
    <xf numFmtId="2" fontId="11" fillId="0" borderId="7" xfId="3" applyNumberFormat="1" applyFont="1" applyFill="1" applyBorder="1" applyAlignment="1">
      <alignment vertical="center" wrapText="1"/>
    </xf>
    <xf numFmtId="0" fontId="11" fillId="0" borderId="0" xfId="3" applyFont="1" applyFill="1" applyBorder="1" applyAlignment="1">
      <alignment horizontal="center" vertical="center" wrapText="1"/>
    </xf>
    <xf numFmtId="2" fontId="10" fillId="0" borderId="7" xfId="3" applyNumberFormat="1" applyFont="1" applyFill="1" applyBorder="1" applyAlignment="1">
      <alignment vertical="center"/>
    </xf>
    <xf numFmtId="2" fontId="10" fillId="0" borderId="7" xfId="3" applyNumberFormat="1" applyFont="1" applyFill="1" applyBorder="1" applyAlignment="1">
      <alignment horizontal="center" vertical="center"/>
    </xf>
    <xf numFmtId="2" fontId="15" fillId="0" borderId="7" xfId="0" applyNumberFormat="1" applyFont="1" applyBorder="1" applyAlignment="1">
      <alignment vertical="center"/>
    </xf>
    <xf numFmtId="2" fontId="10" fillId="0" borderId="0" xfId="3" applyNumberFormat="1" applyFont="1" applyFill="1" applyBorder="1" applyAlignment="1">
      <alignment horizontal="right" vertical="center" wrapText="1"/>
    </xf>
    <xf numFmtId="2" fontId="10" fillId="0" borderId="7" xfId="0" applyNumberFormat="1" applyFont="1" applyBorder="1" applyAlignment="1">
      <alignment vertical="center"/>
    </xf>
    <xf numFmtId="2" fontId="10" fillId="0" borderId="8" xfId="0" applyNumberFormat="1" applyFont="1" applyBorder="1" applyAlignment="1">
      <alignment vertical="center"/>
    </xf>
    <xf numFmtId="49" fontId="4" fillId="0" borderId="6" xfId="3" applyNumberFormat="1" applyFont="1" applyFill="1" applyBorder="1" applyAlignment="1">
      <alignment horizontal="left" vertical="center" wrapText="1"/>
    </xf>
    <xf numFmtId="49" fontId="10" fillId="0" borderId="7" xfId="3" applyNumberFormat="1" applyFont="1" applyFill="1" applyBorder="1" applyAlignment="1">
      <alignment horizontal="left" vertical="center" wrapText="1"/>
    </xf>
    <xf numFmtId="49" fontId="7" fillId="0" borderId="7" xfId="3" applyNumberFormat="1" applyFont="1" applyFill="1" applyBorder="1" applyAlignment="1">
      <alignment horizontal="left" vertical="center" wrapText="1"/>
    </xf>
    <xf numFmtId="49" fontId="6" fillId="0" borderId="7" xfId="3" applyNumberFormat="1" applyFont="1" applyFill="1" applyBorder="1" applyAlignment="1">
      <alignment horizontal="left" vertical="center" wrapText="1"/>
    </xf>
    <xf numFmtId="2" fontId="10" fillId="0" borderId="3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0" fontId="28" fillId="0" borderId="0" xfId="0" applyFont="1"/>
    <xf numFmtId="0" fontId="10" fillId="0" borderId="3" xfId="0" applyFont="1" applyBorder="1" applyAlignment="1">
      <alignment vertical="center"/>
    </xf>
    <xf numFmtId="0" fontId="27" fillId="0" borderId="3" xfId="0" applyFont="1" applyBorder="1"/>
    <xf numFmtId="2" fontId="27" fillId="0" borderId="3" xfId="0" applyNumberFormat="1" applyFont="1" applyBorder="1"/>
    <xf numFmtId="0" fontId="10" fillId="0" borderId="6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2" fontId="4" fillId="2" borderId="6" xfId="3" applyNumberFormat="1" applyFont="1" applyFill="1" applyBorder="1" applyAlignment="1">
      <alignment horizontal="center" vertical="center" wrapText="1"/>
    </xf>
    <xf numFmtId="2" fontId="26" fillId="0" borderId="6" xfId="4" applyNumberFormat="1" applyFont="1" applyFill="1" applyBorder="1" applyAlignment="1">
      <alignment vertical="center"/>
    </xf>
    <xf numFmtId="2" fontId="26" fillId="2" borderId="6" xfId="3" applyNumberFormat="1" applyFont="1" applyFill="1" applyBorder="1" applyAlignment="1">
      <alignment vertical="center" wrapText="1"/>
    </xf>
    <xf numFmtId="2" fontId="27" fillId="0" borderId="6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25" fillId="0" borderId="7" xfId="0" applyFont="1" applyFill="1" applyBorder="1" applyAlignment="1"/>
    <xf numFmtId="0" fontId="25" fillId="0" borderId="7" xfId="0" applyFont="1" applyBorder="1"/>
    <xf numFmtId="0" fontId="24" fillId="0" borderId="9" xfId="0" applyFont="1" applyBorder="1"/>
    <xf numFmtId="0" fontId="4" fillId="0" borderId="8" xfId="0" applyFont="1" applyBorder="1" applyAlignment="1">
      <alignment vertical="center"/>
    </xf>
    <xf numFmtId="0" fontId="25" fillId="0" borderId="8" xfId="0" applyFont="1" applyFill="1" applyBorder="1" applyAlignment="1"/>
    <xf numFmtId="0" fontId="10" fillId="0" borderId="8" xfId="0" applyFont="1" applyBorder="1" applyAlignment="1">
      <alignment vertical="center"/>
    </xf>
    <xf numFmtId="2" fontId="10" fillId="0" borderId="10" xfId="3" applyNumberFormat="1" applyFont="1" applyFill="1" applyBorder="1" applyAlignment="1">
      <alignment vertical="center" wrapText="1"/>
    </xf>
    <xf numFmtId="0" fontId="29" fillId="0" borderId="0" xfId="0" applyFont="1" applyAlignment="1"/>
    <xf numFmtId="2" fontId="28" fillId="0" borderId="0" xfId="0" applyNumberFormat="1" applyFont="1"/>
    <xf numFmtId="0" fontId="6" fillId="0" borderId="7" xfId="3" applyFont="1" applyFill="1" applyBorder="1" applyAlignment="1">
      <alignment horizontal="center" vertical="center"/>
    </xf>
    <xf numFmtId="0" fontId="31" fillId="0" borderId="0" xfId="0" applyFont="1"/>
    <xf numFmtId="2" fontId="31" fillId="0" borderId="0" xfId="0" applyNumberFormat="1" applyFont="1"/>
    <xf numFmtId="0" fontId="9" fillId="0" borderId="0" xfId="3" applyFont="1" applyAlignment="1"/>
    <xf numFmtId="2" fontId="9" fillId="0" borderId="0" xfId="3" applyNumberFormat="1" applyFont="1"/>
    <xf numFmtId="0" fontId="10" fillId="0" borderId="0" xfId="3" applyFont="1" applyAlignment="1"/>
    <xf numFmtId="196" fontId="10" fillId="0" borderId="3" xfId="3" applyNumberFormat="1" applyFont="1" applyFill="1" applyBorder="1" applyAlignment="1">
      <alignment vertical="center" wrapText="1"/>
    </xf>
    <xf numFmtId="0" fontId="1" fillId="0" borderId="0" xfId="0" applyFont="1"/>
    <xf numFmtId="0" fontId="4" fillId="0" borderId="6" xfId="4" applyFont="1" applyFill="1" applyBorder="1" applyAlignment="1">
      <alignment horizontal="left" vertical="center" wrapText="1"/>
    </xf>
    <xf numFmtId="2" fontId="4" fillId="0" borderId="6" xfId="3" applyNumberFormat="1" applyFont="1" applyBorder="1" applyAlignment="1">
      <alignment horizontal="center" vertical="center" wrapText="1"/>
    </xf>
    <xf numFmtId="0" fontId="4" fillId="0" borderId="7" xfId="4" applyFont="1" applyFill="1" applyBorder="1" applyAlignment="1">
      <alignment horizontal="left" vertical="center" wrapText="1"/>
    </xf>
    <xf numFmtId="2" fontId="4" fillId="0" borderId="7" xfId="3" applyNumberFormat="1" applyFont="1" applyBorder="1" applyAlignment="1">
      <alignment horizontal="center" vertical="center" wrapText="1"/>
    </xf>
    <xf numFmtId="2" fontId="4" fillId="0" borderId="7" xfId="3" applyNumberFormat="1" applyFont="1" applyFill="1" applyBorder="1" applyAlignment="1">
      <alignment horizontal="center" vertical="center"/>
    </xf>
    <xf numFmtId="0" fontId="0" fillId="0" borderId="9" xfId="0" applyBorder="1"/>
    <xf numFmtId="0" fontId="10" fillId="0" borderId="7" xfId="4" applyFont="1" applyFill="1" applyBorder="1" applyAlignment="1">
      <alignment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7" xfId="4" applyFont="1" applyFill="1" applyBorder="1" applyAlignment="1">
      <alignment vertical="center"/>
    </xf>
    <xf numFmtId="0" fontId="10" fillId="0" borderId="7" xfId="4" applyFont="1" applyFill="1" applyBorder="1" applyAlignment="1">
      <alignment horizontal="center" vertical="center"/>
    </xf>
    <xf numFmtId="0" fontId="24" fillId="2" borderId="9" xfId="0" applyFont="1" applyFill="1" applyBorder="1"/>
    <xf numFmtId="0" fontId="4" fillId="0" borderId="7" xfId="4" applyFont="1" applyFill="1" applyBorder="1" applyAlignment="1">
      <alignment horizontal="left" vertical="center"/>
    </xf>
    <xf numFmtId="0" fontId="4" fillId="0" borderId="7" xfId="4" applyFont="1" applyFill="1" applyBorder="1" applyAlignment="1">
      <alignment vertical="center"/>
    </xf>
    <xf numFmtId="0" fontId="4" fillId="0" borderId="7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vertical="center" wrapText="1"/>
    </xf>
    <xf numFmtId="0" fontId="4" fillId="0" borderId="8" xfId="4" applyFont="1" applyFill="1" applyBorder="1" applyAlignment="1">
      <alignment horizontal="left" vertical="center"/>
    </xf>
    <xf numFmtId="0" fontId="4" fillId="0" borderId="8" xfId="4" applyFont="1" applyFill="1" applyBorder="1" applyAlignment="1">
      <alignment vertical="center" wrapText="1"/>
    </xf>
    <xf numFmtId="0" fontId="4" fillId="0" borderId="8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2" fontId="4" fillId="0" borderId="0" xfId="3" applyNumberFormat="1" applyFont="1" applyFill="1" applyBorder="1" applyAlignment="1">
      <alignment vertical="center" wrapText="1"/>
    </xf>
    <xf numFmtId="0" fontId="19" fillId="0" borderId="0" xfId="0" applyFont="1" applyBorder="1"/>
    <xf numFmtId="0" fontId="4" fillId="0" borderId="0" xfId="4" applyFont="1" applyFill="1" applyBorder="1" applyAlignment="1">
      <alignment horizontal="left" vertical="center"/>
    </xf>
    <xf numFmtId="0" fontId="4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0" fillId="0" borderId="0" xfId="0" applyAlignment="1"/>
    <xf numFmtId="0" fontId="10" fillId="0" borderId="0" xfId="3" applyFont="1" applyFill="1" applyAlignment="1">
      <alignment horizontal="center"/>
    </xf>
    <xf numFmtId="0" fontId="6" fillId="2" borderId="0" xfId="3" applyFont="1" applyFill="1" applyBorder="1" applyAlignment="1">
      <alignment vertical="center"/>
    </xf>
    <xf numFmtId="0" fontId="4" fillId="2" borderId="6" xfId="3" applyFont="1" applyFill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center" vertical="center" wrapText="1"/>
    </xf>
    <xf numFmtId="2" fontId="4" fillId="0" borderId="11" xfId="3" applyNumberFormat="1" applyFont="1" applyFill="1" applyBorder="1" applyAlignment="1">
      <alignment vertical="center" wrapText="1"/>
    </xf>
    <xf numFmtId="0" fontId="32" fillId="0" borderId="0" xfId="0" applyFont="1"/>
    <xf numFmtId="2" fontId="32" fillId="0" borderId="0" xfId="0" applyNumberFormat="1" applyFont="1"/>
    <xf numFmtId="49" fontId="10" fillId="2" borderId="0" xfId="0" applyNumberFormat="1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left" vertical="center" wrapText="1"/>
    </xf>
    <xf numFmtId="2" fontId="10" fillId="0" borderId="7" xfId="0" applyNumberFormat="1" applyFont="1" applyFill="1" applyBorder="1" applyAlignment="1">
      <alignment vertical="center" wrapText="1"/>
    </xf>
    <xf numFmtId="1" fontId="10" fillId="0" borderId="7" xfId="0" applyNumberFormat="1" applyFont="1" applyFill="1" applyBorder="1" applyAlignment="1">
      <alignment vertical="center" wrapText="1"/>
    </xf>
    <xf numFmtId="2" fontId="10" fillId="0" borderId="8" xfId="3" applyNumberFormat="1" applyFont="1" applyFill="1" applyBorder="1" applyAlignment="1">
      <alignment horizontal="left" vertical="center" wrapText="1"/>
    </xf>
    <xf numFmtId="2" fontId="10" fillId="0" borderId="12" xfId="3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0" xfId="3" applyFont="1"/>
    <xf numFmtId="2" fontId="2" fillId="0" borderId="0" xfId="3" applyNumberFormat="1" applyFont="1"/>
    <xf numFmtId="0" fontId="10" fillId="0" borderId="3" xfId="4" applyFont="1" applyFill="1" applyBorder="1" applyAlignment="1">
      <alignment horizontal="center" vertical="center" wrapText="1"/>
    </xf>
    <xf numFmtId="2" fontId="10" fillId="0" borderId="3" xfId="3" applyNumberFormat="1" applyFont="1" applyFill="1" applyBorder="1" applyAlignment="1">
      <alignment horizontal="center" vertical="center" wrapText="1"/>
    </xf>
    <xf numFmtId="0" fontId="14" fillId="0" borderId="3" xfId="0" applyFont="1" applyBorder="1"/>
    <xf numFmtId="0" fontId="10" fillId="0" borderId="3" xfId="3" applyFont="1" applyFill="1" applyBorder="1" applyAlignment="1">
      <alignment horizontal="left" vertical="center" wrapText="1"/>
    </xf>
    <xf numFmtId="0" fontId="6" fillId="0" borderId="3" xfId="3" applyFont="1" applyFill="1" applyBorder="1" applyAlignment="1">
      <alignment horizontal="left" vertical="center" wrapText="1"/>
    </xf>
    <xf numFmtId="2" fontId="6" fillId="0" borderId="3" xfId="3" applyNumberFormat="1" applyFont="1" applyFill="1" applyBorder="1" applyAlignment="1">
      <alignment horizontal="justify" vertical="center" wrapText="1"/>
    </xf>
    <xf numFmtId="2" fontId="6" fillId="0" borderId="3" xfId="3" applyNumberFormat="1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 wrapText="1"/>
    </xf>
    <xf numFmtId="2" fontId="10" fillId="0" borderId="3" xfId="3" applyNumberFormat="1" applyFont="1" applyFill="1" applyBorder="1" applyAlignment="1">
      <alignment horizontal="left" vertical="center" wrapText="1"/>
    </xf>
    <xf numFmtId="2" fontId="4" fillId="0" borderId="3" xfId="3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2" fontId="6" fillId="2" borderId="7" xfId="3" applyNumberFormat="1" applyFont="1" applyFill="1" applyBorder="1" applyAlignment="1">
      <alignment horizontal="justify" vertical="center" wrapText="1"/>
    </xf>
    <xf numFmtId="0" fontId="6" fillId="2" borderId="7" xfId="3" applyFont="1" applyFill="1" applyBorder="1" applyAlignment="1">
      <alignment horizontal="left" vertical="center" wrapText="1"/>
    </xf>
    <xf numFmtId="2" fontId="6" fillId="2" borderId="7" xfId="3" applyNumberFormat="1" applyFont="1" applyFill="1" applyBorder="1" applyAlignment="1">
      <alignment horizontal="center" vertical="center" wrapText="1"/>
    </xf>
    <xf numFmtId="0" fontId="24" fillId="0" borderId="0" xfId="0" quotePrefix="1" applyFont="1"/>
    <xf numFmtId="196" fontId="4" fillId="0" borderId="4" xfId="3" applyNumberFormat="1" applyFont="1" applyBorder="1" applyAlignment="1">
      <alignment horizontal="center" vertical="center" wrapText="1"/>
    </xf>
    <xf numFmtId="2" fontId="4" fillId="0" borderId="7" xfId="3" applyNumberFormat="1" applyFont="1" applyBorder="1" applyAlignment="1">
      <alignment vertical="center" wrapText="1"/>
    </xf>
    <xf numFmtId="2" fontId="10" fillId="0" borderId="7" xfId="3" applyNumberFormat="1" applyFont="1" applyBorder="1" applyAlignment="1">
      <alignment vertical="center" wrapText="1"/>
    </xf>
    <xf numFmtId="2" fontId="4" fillId="0" borderId="8" xfId="3" applyNumberFormat="1" applyFont="1" applyBorder="1" applyAlignment="1">
      <alignment vertical="center" wrapText="1"/>
    </xf>
    <xf numFmtId="0" fontId="0" fillId="0" borderId="0" xfId="0" applyFont="1"/>
    <xf numFmtId="0" fontId="40" fillId="0" borderId="0" xfId="0" applyFont="1"/>
    <xf numFmtId="2" fontId="6" fillId="0" borderId="7" xfId="3" applyNumberFormat="1" applyFont="1" applyBorder="1" applyAlignment="1">
      <alignment vertical="center" wrapText="1"/>
    </xf>
    <xf numFmtId="0" fontId="41" fillId="2" borderId="0" xfId="0" applyFont="1" applyFill="1"/>
    <xf numFmtId="196" fontId="4" fillId="0" borderId="3" xfId="3" applyNumberFormat="1" applyFont="1" applyBorder="1" applyAlignment="1">
      <alignment horizontal="left" vertical="center" wrapText="1"/>
    </xf>
    <xf numFmtId="0" fontId="0" fillId="0" borderId="13" xfId="0" applyBorder="1"/>
    <xf numFmtId="0" fontId="0" fillId="0" borderId="13" xfId="0" pivotButton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6" xfId="0" applyNumberFormat="1" applyBorder="1"/>
    <xf numFmtId="0" fontId="0" fillId="0" borderId="17" xfId="0" applyNumberFormat="1" applyBorder="1"/>
    <xf numFmtId="0" fontId="0" fillId="0" borderId="18" xfId="0" applyNumberFormat="1" applyBorder="1"/>
    <xf numFmtId="0" fontId="0" fillId="0" borderId="0" xfId="0" applyFill="1" applyBorder="1" applyAlignment="1"/>
    <xf numFmtId="2" fontId="10" fillId="3" borderId="7" xfId="3" applyNumberFormat="1" applyFont="1" applyFill="1" applyBorder="1" applyAlignment="1">
      <alignment vertical="center" wrapText="1"/>
    </xf>
    <xf numFmtId="2" fontId="10" fillId="3" borderId="7" xfId="0" applyNumberFormat="1" applyFont="1" applyFill="1" applyBorder="1" applyAlignment="1">
      <alignment vertical="center"/>
    </xf>
    <xf numFmtId="0" fontId="43" fillId="0" borderId="0" xfId="0" applyFont="1" applyFill="1" applyBorder="1"/>
    <xf numFmtId="0" fontId="44" fillId="0" borderId="0" xfId="0" applyFont="1" applyFill="1" applyBorder="1"/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/>
    <xf numFmtId="0" fontId="44" fillId="0" borderId="0" xfId="0" applyFont="1" applyFill="1" applyBorder="1" applyAlignment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 vertical="center"/>
    </xf>
    <xf numFmtId="0" fontId="36" fillId="0" borderId="0" xfId="0" applyFont="1"/>
    <xf numFmtId="0" fontId="10" fillId="0" borderId="0" xfId="3" applyFont="1" applyFill="1" applyBorder="1" applyAlignment="1">
      <alignment vertical="center"/>
    </xf>
    <xf numFmtId="0" fontId="10" fillId="0" borderId="0" xfId="0" applyFont="1" applyBorder="1" applyAlignment="1"/>
    <xf numFmtId="0" fontId="15" fillId="0" borderId="0" xfId="0" applyFont="1" applyBorder="1" applyAlignment="1"/>
    <xf numFmtId="0" fontId="10" fillId="0" borderId="0" xfId="3" applyFont="1" applyFill="1" applyBorder="1" applyAlignment="1">
      <alignment vertical="center" wrapText="1"/>
    </xf>
    <xf numFmtId="2" fontId="10" fillId="0" borderId="0" xfId="3" applyNumberFormat="1" applyFont="1" applyFill="1" applyBorder="1" applyAlignment="1">
      <alignment horizontal="center" vertical="center" wrapText="1"/>
    </xf>
    <xf numFmtId="0" fontId="27" fillId="0" borderId="0" xfId="0" applyFont="1" applyBorder="1"/>
    <xf numFmtId="0" fontId="10" fillId="0" borderId="0" xfId="3" applyFont="1" applyFill="1" applyBorder="1" applyAlignment="1">
      <alignment horizontal="center" vertical="center"/>
    </xf>
    <xf numFmtId="0" fontId="24" fillId="0" borderId="0" xfId="0" applyFont="1" applyBorder="1"/>
    <xf numFmtId="0" fontId="6" fillId="0" borderId="7" xfId="3" applyFont="1" applyFill="1" applyBorder="1" applyAlignment="1">
      <alignment vertical="center"/>
    </xf>
    <xf numFmtId="0" fontId="30" fillId="0" borderId="7" xfId="0" applyFont="1" applyBorder="1" applyAlignment="1"/>
    <xf numFmtId="2" fontId="36" fillId="0" borderId="0" xfId="0" applyNumberFormat="1" applyFont="1"/>
    <xf numFmtId="0" fontId="38" fillId="0" borderId="0" xfId="0" applyFont="1"/>
    <xf numFmtId="2" fontId="39" fillId="0" borderId="0" xfId="3" applyNumberFormat="1" applyFont="1" applyFill="1" applyBorder="1" applyAlignment="1">
      <alignment horizontal="center" vertical="center" wrapText="1"/>
    </xf>
    <xf numFmtId="2" fontId="39" fillId="0" borderId="0" xfId="3" applyNumberFormat="1" applyFont="1" applyFill="1" applyBorder="1" applyAlignment="1">
      <alignment vertical="center" wrapText="1"/>
    </xf>
    <xf numFmtId="2" fontId="39" fillId="0" borderId="0" xfId="3" applyNumberFormat="1" applyFont="1" applyFill="1" applyBorder="1" applyAlignment="1">
      <alignment horizontal="right" vertical="center" wrapText="1"/>
    </xf>
    <xf numFmtId="2" fontId="10" fillId="0" borderId="3" xfId="3" applyNumberFormat="1" applyFont="1" applyBorder="1" applyAlignment="1">
      <alignment horizontal="center" vertical="center" wrapText="1"/>
    </xf>
    <xf numFmtId="2" fontId="4" fillId="0" borderId="3" xfId="3" applyNumberFormat="1" applyFont="1" applyBorder="1" applyAlignment="1">
      <alignment horizontal="left" vertical="center" wrapText="1"/>
    </xf>
    <xf numFmtId="0" fontId="10" fillId="0" borderId="0" xfId="3" applyFont="1" applyAlignment="1">
      <alignment horizontal="center"/>
    </xf>
    <xf numFmtId="0" fontId="46" fillId="0" borderId="0" xfId="0" applyFont="1"/>
    <xf numFmtId="0" fontId="15" fillId="0" borderId="0" xfId="0" applyFont="1" applyFill="1"/>
    <xf numFmtId="0" fontId="46" fillId="0" borderId="0" xfId="0" applyFont="1" applyFill="1"/>
    <xf numFmtId="2" fontId="10" fillId="0" borderId="3" xfId="3" applyNumberFormat="1" applyFont="1" applyBorder="1" applyAlignment="1">
      <alignment wrapText="1"/>
    </xf>
    <xf numFmtId="2" fontId="10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/>
    <xf numFmtId="2" fontId="10" fillId="0" borderId="3" xfId="0" applyNumberFormat="1" applyFont="1" applyBorder="1" applyAlignment="1">
      <alignment horizontal="center" vertical="center"/>
    </xf>
    <xf numFmtId="0" fontId="46" fillId="0" borderId="0" xfId="0" applyFont="1" applyAlignment="1"/>
    <xf numFmtId="0" fontId="4" fillId="2" borderId="0" xfId="3" applyFont="1" applyFill="1" applyBorder="1" applyAlignment="1">
      <alignment wrapText="1"/>
    </xf>
    <xf numFmtId="0" fontId="6" fillId="2" borderId="0" xfId="3" applyFont="1" applyFill="1" applyBorder="1" applyAlignment="1">
      <alignment wrapText="1"/>
    </xf>
    <xf numFmtId="196" fontId="10" fillId="0" borderId="3" xfId="3" applyNumberFormat="1" applyFont="1" applyBorder="1" applyAlignment="1">
      <alignment wrapText="1"/>
    </xf>
    <xf numFmtId="2" fontId="10" fillId="0" borderId="3" xfId="0" applyNumberFormat="1" applyFont="1" applyBorder="1" applyAlignment="1"/>
    <xf numFmtId="2" fontId="10" fillId="0" borderId="3" xfId="0" applyNumberFormat="1" applyFont="1" applyFill="1" applyBorder="1" applyAlignment="1"/>
    <xf numFmtId="0" fontId="10" fillId="0" borderId="3" xfId="0" applyFont="1" applyBorder="1"/>
    <xf numFmtId="0" fontId="4" fillId="0" borderId="3" xfId="0" applyFont="1" applyFill="1" applyBorder="1" applyAlignment="1">
      <alignment horizontal="left" vertical="center"/>
    </xf>
    <xf numFmtId="2" fontId="4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2" fontId="10" fillId="3" borderId="7" xfId="0" applyNumberFormat="1" applyFont="1" applyFill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wrapText="1"/>
    </xf>
    <xf numFmtId="2" fontId="4" fillId="0" borderId="6" xfId="4" applyNumberFormat="1" applyFont="1" applyFill="1" applyBorder="1" applyAlignment="1">
      <alignment vertical="center"/>
    </xf>
    <xf numFmtId="2" fontId="10" fillId="0" borderId="7" xfId="0" applyNumberFormat="1" applyFont="1" applyFill="1" applyBorder="1" applyAlignment="1"/>
    <xf numFmtId="2" fontId="10" fillId="0" borderId="7" xfId="0" applyNumberFormat="1" applyFont="1" applyFill="1" applyBorder="1" applyAlignment="1">
      <alignment vertical="center"/>
    </xf>
    <xf numFmtId="0" fontId="27" fillId="0" borderId="0" xfId="0" applyFont="1" applyFill="1"/>
    <xf numFmtId="0" fontId="4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10" fillId="4" borderId="3" xfId="3" applyFont="1" applyFill="1" applyBorder="1" applyAlignment="1">
      <alignment horizontal="center" vertical="center" wrapText="1"/>
    </xf>
    <xf numFmtId="2" fontId="54" fillId="0" borderId="7" xfId="3" applyNumberFormat="1" applyFont="1" applyFill="1" applyBorder="1" applyAlignment="1">
      <alignment vertical="center" wrapText="1"/>
    </xf>
    <xf numFmtId="204" fontId="43" fillId="0" borderId="0" xfId="0" applyNumberFormat="1" applyFont="1" applyFill="1" applyBorder="1" applyAlignment="1">
      <alignment vertical="center" wrapText="1"/>
    </xf>
    <xf numFmtId="204" fontId="43" fillId="0" borderId="0" xfId="0" applyNumberFormat="1" applyFont="1" applyFill="1" applyBorder="1" applyAlignment="1"/>
    <xf numFmtId="204" fontId="24" fillId="0" borderId="0" xfId="0" applyNumberFormat="1" applyFont="1" applyFill="1" applyBorder="1" applyAlignment="1"/>
    <xf numFmtId="204" fontId="25" fillId="0" borderId="0" xfId="0" applyNumberFormat="1" applyFont="1" applyFill="1" applyBorder="1" applyAlignment="1"/>
    <xf numFmtId="204" fontId="43" fillId="0" borderId="0" xfId="0" applyNumberFormat="1" applyFont="1" applyFill="1" applyBorder="1" applyAlignment="1">
      <alignment vertical="center"/>
    </xf>
    <xf numFmtId="204" fontId="24" fillId="0" borderId="0" xfId="0" applyNumberFormat="1" applyFont="1" applyFill="1" applyBorder="1" applyAlignment="1">
      <alignment wrapText="1"/>
    </xf>
    <xf numFmtId="204" fontId="43" fillId="0" borderId="0" xfId="0" applyNumberFormat="1" applyFont="1" applyFill="1" applyBorder="1"/>
    <xf numFmtId="204" fontId="44" fillId="0" borderId="0" xfId="0" applyNumberFormat="1" applyFont="1" applyFill="1" applyBorder="1" applyAlignment="1"/>
    <xf numFmtId="204" fontId="44" fillId="0" borderId="0" xfId="0" applyNumberFormat="1" applyFont="1" applyFill="1" applyBorder="1"/>
    <xf numFmtId="204" fontId="0" fillId="0" borderId="0" xfId="0" applyNumberFormat="1" applyFill="1" applyBorder="1" applyAlignment="1"/>
    <xf numFmtId="2" fontId="55" fillId="0" borderId="7" xfId="3" applyNumberFormat="1" applyFont="1" applyFill="1" applyBorder="1" applyAlignment="1">
      <alignment vertical="center" wrapText="1"/>
    </xf>
    <xf numFmtId="2" fontId="56" fillId="0" borderId="7" xfId="0" applyNumberFormat="1" applyFont="1" applyBorder="1" applyAlignment="1">
      <alignment vertical="center"/>
    </xf>
    <xf numFmtId="2" fontId="56" fillId="0" borderId="7" xfId="0" applyNumberFormat="1" applyFont="1" applyFill="1" applyBorder="1" applyAlignment="1">
      <alignment vertical="center"/>
    </xf>
    <xf numFmtId="2" fontId="56" fillId="3" borderId="7" xfId="0" applyNumberFormat="1" applyFont="1" applyFill="1" applyBorder="1" applyAlignment="1">
      <alignment vertical="center"/>
    </xf>
    <xf numFmtId="2" fontId="56" fillId="0" borderId="7" xfId="3" applyNumberFormat="1" applyFont="1" applyFill="1" applyBorder="1" applyAlignment="1">
      <alignment vertical="center" wrapText="1"/>
    </xf>
    <xf numFmtId="2" fontId="56" fillId="0" borderId="7" xfId="0" applyNumberFormat="1" applyFont="1" applyFill="1" applyBorder="1" applyAlignment="1"/>
    <xf numFmtId="2" fontId="57" fillId="0" borderId="7" xfId="3" applyNumberFormat="1" applyFont="1" applyFill="1" applyBorder="1" applyAlignment="1">
      <alignment vertical="center" wrapText="1"/>
    </xf>
    <xf numFmtId="2" fontId="4" fillId="0" borderId="7" xfId="0" applyNumberFormat="1" applyFont="1" applyBorder="1" applyAlignment="1">
      <alignment vertical="center"/>
    </xf>
    <xf numFmtId="2" fontId="10" fillId="0" borderId="3" xfId="3" applyNumberFormat="1" applyFont="1" applyFill="1" applyBorder="1" applyAlignment="1">
      <alignment vertical="center" wrapText="1"/>
    </xf>
    <xf numFmtId="2" fontId="10" fillId="0" borderId="7" xfId="3" applyNumberFormat="1" applyFont="1" applyBorder="1" applyAlignment="1">
      <alignment vertical="center"/>
    </xf>
    <xf numFmtId="2" fontId="4" fillId="0" borderId="7" xfId="3" applyNumberFormat="1" applyFont="1" applyBorder="1" applyAlignment="1">
      <alignment vertical="center"/>
    </xf>
    <xf numFmtId="2" fontId="4" fillId="0" borderId="4" xfId="3" applyNumberFormat="1" applyFont="1" applyBorder="1" applyAlignment="1">
      <alignment vertical="center"/>
    </xf>
    <xf numFmtId="204" fontId="56" fillId="0" borderId="7" xfId="0" applyNumberFormat="1" applyFont="1" applyBorder="1" applyAlignment="1">
      <alignment vertical="center"/>
    </xf>
    <xf numFmtId="2" fontId="58" fillId="0" borderId="7" xfId="3" applyNumberFormat="1" applyFont="1" applyFill="1" applyBorder="1" applyAlignment="1">
      <alignment vertical="center" wrapText="1"/>
    </xf>
    <xf numFmtId="0" fontId="0" fillId="0" borderId="18" xfId="0" pivotButton="1" applyBorder="1"/>
    <xf numFmtId="0" fontId="0" fillId="0" borderId="18" xfId="0" applyBorder="1"/>
    <xf numFmtId="0" fontId="59" fillId="2" borderId="3" xfId="0" applyFont="1" applyFill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 wrapText="1"/>
    </xf>
    <xf numFmtId="49" fontId="58" fillId="0" borderId="3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59" fillId="0" borderId="3" xfId="0" applyFont="1" applyBorder="1" applyAlignment="1">
      <alignment horizontal="left" vertical="center" wrapText="1"/>
    </xf>
    <xf numFmtId="0" fontId="58" fillId="0" borderId="3" xfId="0" applyFont="1" applyBorder="1" applyAlignment="1">
      <alignment horizontal="center" vertical="center" wrapText="1"/>
    </xf>
    <xf numFmtId="4" fontId="59" fillId="0" borderId="3" xfId="0" applyNumberFormat="1" applyFont="1" applyBorder="1" applyAlignment="1">
      <alignment horizontal="center" vertical="center" wrapText="1"/>
    </xf>
    <xf numFmtId="0" fontId="58" fillId="2" borderId="3" xfId="0" applyFont="1" applyFill="1" applyBorder="1" applyAlignment="1">
      <alignment horizontal="center" vertical="center" wrapText="1"/>
    </xf>
    <xf numFmtId="4" fontId="59" fillId="0" borderId="3" xfId="0" applyNumberFormat="1" applyFont="1" applyBorder="1" applyAlignment="1">
      <alignment vertical="center" wrapText="1"/>
    </xf>
    <xf numFmtId="2" fontId="59" fillId="0" borderId="3" xfId="0" applyNumberFormat="1" applyFont="1" applyBorder="1" applyAlignment="1">
      <alignment vertical="center" wrapText="1"/>
    </xf>
    <xf numFmtId="4" fontId="0" fillId="0" borderId="0" xfId="0" applyNumberFormat="1"/>
    <xf numFmtId="0" fontId="58" fillId="0" borderId="3" xfId="0" applyFont="1" applyBorder="1" applyAlignment="1">
      <alignment horizontal="left" vertical="center" wrapText="1"/>
    </xf>
    <xf numFmtId="4" fontId="58" fillId="0" borderId="3" xfId="0" applyNumberFormat="1" applyFont="1" applyBorder="1" applyAlignment="1">
      <alignment vertical="center" wrapText="1"/>
    </xf>
    <xf numFmtId="2" fontId="58" fillId="0" borderId="3" xfId="0" applyNumberFormat="1" applyFont="1" applyBorder="1" applyAlignment="1">
      <alignment vertical="center" wrapText="1"/>
    </xf>
    <xf numFmtId="0" fontId="60" fillId="0" borderId="3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left" vertical="center" wrapText="1"/>
    </xf>
    <xf numFmtId="0" fontId="61" fillId="0" borderId="3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5" fillId="0" borderId="7" xfId="3" applyFont="1" applyFill="1" applyBorder="1" applyAlignment="1">
      <alignment vertical="center" wrapText="1"/>
    </xf>
    <xf numFmtId="0" fontId="62" fillId="0" borderId="3" xfId="0" applyFont="1" applyBorder="1" applyAlignment="1">
      <alignment horizontal="center" vertical="center"/>
    </xf>
    <xf numFmtId="0" fontId="62" fillId="0" borderId="3" xfId="0" applyFont="1" applyBorder="1" applyAlignment="1">
      <alignment horizontal="center" vertical="center" wrapText="1"/>
    </xf>
    <xf numFmtId="0" fontId="63" fillId="0" borderId="0" xfId="0" applyFont="1"/>
    <xf numFmtId="0" fontId="62" fillId="0" borderId="3" xfId="0" applyFont="1" applyBorder="1" applyAlignment="1">
      <alignment horizontal="left" vertical="center"/>
    </xf>
    <xf numFmtId="2" fontId="62" fillId="0" borderId="3" xfId="0" applyNumberFormat="1" applyFont="1" applyBorder="1" applyAlignment="1">
      <alignment vertical="center"/>
    </xf>
    <xf numFmtId="0" fontId="62" fillId="0" borderId="3" xfId="0" applyFont="1" applyBorder="1" applyAlignment="1">
      <alignment vertical="center"/>
    </xf>
    <xf numFmtId="0" fontId="64" fillId="0" borderId="3" xfId="0" applyFont="1" applyBorder="1" applyAlignment="1">
      <alignment horizontal="center" vertical="center"/>
    </xf>
    <xf numFmtId="0" fontId="64" fillId="0" borderId="3" xfId="0" applyFont="1" applyBorder="1" applyAlignment="1">
      <alignment horizontal="left" vertical="center"/>
    </xf>
    <xf numFmtId="2" fontId="64" fillId="0" borderId="3" xfId="0" applyNumberFormat="1" applyFont="1" applyBorder="1" applyAlignment="1">
      <alignment vertical="center"/>
    </xf>
    <xf numFmtId="0" fontId="64" fillId="0" borderId="3" xfId="0" applyFont="1" applyBorder="1" applyAlignment="1">
      <alignment vertical="center"/>
    </xf>
    <xf numFmtId="0" fontId="64" fillId="0" borderId="3" xfId="0" applyFont="1" applyBorder="1" applyAlignment="1">
      <alignment horizontal="left" vertical="center" wrapText="1"/>
    </xf>
    <xf numFmtId="0" fontId="65" fillId="0" borderId="0" xfId="0" applyFont="1"/>
    <xf numFmtId="3" fontId="64" fillId="0" borderId="3" xfId="0" applyNumberFormat="1" applyFont="1" applyBorder="1" applyAlignment="1">
      <alignment vertical="center"/>
    </xf>
    <xf numFmtId="9" fontId="64" fillId="0" borderId="3" xfId="0" applyNumberFormat="1" applyFont="1" applyBorder="1" applyAlignment="1">
      <alignment vertical="center"/>
    </xf>
    <xf numFmtId="1" fontId="64" fillId="0" borderId="3" xfId="0" applyNumberFormat="1" applyFont="1" applyBorder="1" applyAlignment="1">
      <alignment vertical="center"/>
    </xf>
    <xf numFmtId="1" fontId="62" fillId="0" borderId="3" xfId="0" applyNumberFormat="1" applyFont="1" applyBorder="1" applyAlignment="1">
      <alignment vertical="center"/>
    </xf>
    <xf numFmtId="2" fontId="66" fillId="0" borderId="7" xfId="0" applyNumberFormat="1" applyFont="1" applyBorder="1"/>
    <xf numFmtId="2" fontId="54" fillId="0" borderId="7" xfId="0" applyNumberFormat="1" applyFont="1" applyBorder="1" applyAlignment="1">
      <alignment vertical="center"/>
    </xf>
    <xf numFmtId="0" fontId="27" fillId="0" borderId="7" xfId="0" applyFont="1" applyBorder="1"/>
    <xf numFmtId="2" fontId="27" fillId="0" borderId="7" xfId="0" applyNumberFormat="1" applyFont="1" applyBorder="1"/>
    <xf numFmtId="0" fontId="27" fillId="0" borderId="8" xfId="0" applyFont="1" applyBorder="1"/>
    <xf numFmtId="0" fontId="4" fillId="2" borderId="4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vertical="center" wrapText="1"/>
    </xf>
    <xf numFmtId="0" fontId="6" fillId="0" borderId="3" xfId="3" applyFont="1" applyFill="1" applyBorder="1" applyAlignment="1">
      <alignment horizontal="center" vertical="center"/>
    </xf>
    <xf numFmtId="204" fontId="1" fillId="0" borderId="0" xfId="0" applyNumberFormat="1" applyFont="1"/>
    <xf numFmtId="204" fontId="4" fillId="0" borderId="7" xfId="3" applyNumberFormat="1" applyFont="1" applyBorder="1" applyAlignment="1">
      <alignment vertical="center" wrapText="1"/>
    </xf>
    <xf numFmtId="204" fontId="58" fillId="0" borderId="3" xfId="0" applyNumberFormat="1" applyFont="1" applyBorder="1" applyAlignment="1">
      <alignment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2" fontId="48" fillId="0" borderId="8" xfId="0" applyNumberFormat="1" applyFont="1" applyBorder="1" applyAlignment="1">
      <alignment vertical="center"/>
    </xf>
    <xf numFmtId="2" fontId="6" fillId="0" borderId="3" xfId="3" applyNumberFormat="1" applyFont="1" applyFill="1" applyBorder="1" applyAlignment="1">
      <alignment vertical="center" wrapText="1"/>
    </xf>
    <xf numFmtId="0" fontId="40" fillId="0" borderId="0" xfId="0" applyFont="1" applyBorder="1"/>
    <xf numFmtId="0" fontId="0" fillId="0" borderId="0" xfId="0" applyFont="1" applyBorder="1"/>
    <xf numFmtId="0" fontId="41" fillId="2" borderId="0" xfId="0" applyFont="1" applyFill="1" applyBorder="1"/>
    <xf numFmtId="0" fontId="24" fillId="0" borderId="0" xfId="0" applyFont="1" applyFill="1" applyBorder="1"/>
    <xf numFmtId="2" fontId="6" fillId="0" borderId="0" xfId="3" applyNumberFormat="1" applyFont="1" applyBorder="1" applyAlignment="1">
      <alignment vertical="center" wrapText="1"/>
    </xf>
    <xf numFmtId="2" fontId="10" fillId="0" borderId="0" xfId="3" applyNumberFormat="1" applyFont="1" applyBorder="1" applyAlignment="1">
      <alignment vertical="center" wrapText="1"/>
    </xf>
    <xf numFmtId="2" fontId="6" fillId="0" borderId="7" xfId="0" applyNumberFormat="1" applyFont="1" applyFill="1" applyBorder="1" applyAlignment="1"/>
    <xf numFmtId="2" fontId="57" fillId="0" borderId="7" xfId="0" applyNumberFormat="1" applyFont="1" applyFill="1" applyBorder="1" applyAlignment="1"/>
    <xf numFmtId="2" fontId="6" fillId="0" borderId="7" xfId="0" applyNumberFormat="1" applyFont="1" applyBorder="1" applyAlignment="1">
      <alignment vertical="center"/>
    </xf>
    <xf numFmtId="2" fontId="57" fillId="0" borderId="7" xfId="0" applyNumberFormat="1" applyFont="1" applyBorder="1" applyAlignment="1">
      <alignment vertical="center"/>
    </xf>
    <xf numFmtId="2" fontId="6" fillId="3" borderId="7" xfId="0" applyNumberFormat="1" applyFont="1" applyFill="1" applyBorder="1" applyAlignment="1">
      <alignment vertical="center"/>
    </xf>
    <xf numFmtId="0" fontId="49" fillId="0" borderId="0" xfId="0" applyFont="1"/>
    <xf numFmtId="0" fontId="67" fillId="2" borderId="0" xfId="0" applyFont="1" applyFill="1"/>
    <xf numFmtId="2" fontId="68" fillId="0" borderId="7" xfId="3" applyNumberFormat="1" applyFont="1" applyFill="1" applyBorder="1" applyAlignment="1">
      <alignment vertical="center" wrapText="1"/>
    </xf>
    <xf numFmtId="204" fontId="42" fillId="0" borderId="0" xfId="3" applyNumberFormat="1" applyFont="1" applyFill="1" applyBorder="1" applyAlignment="1">
      <alignment horizontal="right" vertical="center" wrapText="1"/>
    </xf>
    <xf numFmtId="2" fontId="6" fillId="0" borderId="7" xfId="0" applyNumberFormat="1" applyFont="1" applyFill="1" applyBorder="1" applyAlignment="1">
      <alignment vertical="center"/>
    </xf>
    <xf numFmtId="0" fontId="49" fillId="0" borderId="0" xfId="0" applyFont="1" applyFill="1"/>
    <xf numFmtId="2" fontId="4" fillId="0" borderId="6" xfId="3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2" fontId="68" fillId="0" borderId="7" xfId="3" applyNumberFormat="1" applyFont="1" applyBorder="1" applyAlignment="1">
      <alignment vertical="center" wrapText="1"/>
    </xf>
    <xf numFmtId="0" fontId="68" fillId="0" borderId="7" xfId="3" applyFont="1" applyFill="1" applyBorder="1" applyAlignment="1">
      <alignment horizontal="left" vertical="center" wrapText="1"/>
    </xf>
    <xf numFmtId="2" fontId="68" fillId="0" borderId="7" xfId="3" applyNumberFormat="1" applyFont="1" applyFill="1" applyBorder="1" applyAlignment="1">
      <alignment horizontal="justify" vertical="center" wrapText="1"/>
    </xf>
    <xf numFmtId="0" fontId="68" fillId="0" borderId="7" xfId="3" applyFont="1" applyFill="1" applyBorder="1" applyAlignment="1">
      <alignment horizontal="center" vertical="center" wrapText="1"/>
    </xf>
    <xf numFmtId="0" fontId="54" fillId="0" borderId="7" xfId="3" applyFont="1" applyFill="1" applyBorder="1" applyAlignment="1">
      <alignment horizontal="left" vertical="center" wrapText="1"/>
    </xf>
    <xf numFmtId="2" fontId="54" fillId="0" borderId="7" xfId="3" applyNumberFormat="1" applyFont="1" applyFill="1" applyBorder="1" applyAlignment="1">
      <alignment horizontal="justify" vertical="center" wrapText="1"/>
    </xf>
    <xf numFmtId="2" fontId="54" fillId="0" borderId="7" xfId="3" applyNumberFormat="1" applyFont="1" applyFill="1" applyBorder="1" applyAlignment="1">
      <alignment horizontal="center" vertical="center" wrapText="1"/>
    </xf>
    <xf numFmtId="2" fontId="54" fillId="0" borderId="7" xfId="0" applyNumberFormat="1" applyFont="1" applyFill="1" applyBorder="1" applyAlignment="1"/>
    <xf numFmtId="2" fontId="54" fillId="3" borderId="7" xfId="0" applyNumberFormat="1" applyFont="1" applyFill="1" applyBorder="1" applyAlignment="1">
      <alignment vertical="center"/>
    </xf>
    <xf numFmtId="0" fontId="69" fillId="0" borderId="0" xfId="0" applyFont="1"/>
    <xf numFmtId="0" fontId="53" fillId="0" borderId="0" xfId="0" applyFont="1"/>
    <xf numFmtId="0" fontId="4" fillId="0" borderId="7" xfId="3" applyFont="1" applyFill="1" applyBorder="1" applyAlignment="1">
      <alignment vertical="center" wrapText="1"/>
    </xf>
    <xf numFmtId="0" fontId="10" fillId="2" borderId="3" xfId="3" applyFont="1" applyFill="1" applyBorder="1" applyAlignment="1">
      <alignment horizontal="center" vertical="center" wrapText="1"/>
    </xf>
    <xf numFmtId="196" fontId="10" fillId="2" borderId="3" xfId="3" applyNumberFormat="1" applyFont="1" applyFill="1" applyBorder="1" applyAlignment="1">
      <alignment horizontal="center" vertical="center" wrapText="1"/>
    </xf>
    <xf numFmtId="2" fontId="4" fillId="2" borderId="6" xfId="3" applyNumberFormat="1" applyFont="1" applyFill="1" applyBorder="1" applyAlignment="1">
      <alignment vertical="center" wrapText="1"/>
    </xf>
    <xf numFmtId="0" fontId="15" fillId="2" borderId="7" xfId="0" applyFont="1" applyFill="1" applyBorder="1" applyAlignment="1"/>
    <xf numFmtId="0" fontId="30" fillId="2" borderId="7" xfId="0" applyFont="1" applyFill="1" applyBorder="1" applyAlignment="1"/>
    <xf numFmtId="0" fontId="15" fillId="2" borderId="8" xfId="0" applyFont="1" applyFill="1" applyBorder="1" applyAlignment="1"/>
    <xf numFmtId="2" fontId="20" fillId="2" borderId="0" xfId="0" applyNumberFormat="1" applyFont="1" applyFill="1"/>
    <xf numFmtId="0" fontId="0" fillId="2" borderId="0" xfId="0" applyFill="1" applyBorder="1"/>
    <xf numFmtId="0" fontId="20" fillId="2" borderId="0" xfId="0" applyFont="1" applyFill="1"/>
    <xf numFmtId="2" fontId="39" fillId="2" borderId="0" xfId="3" applyNumberFormat="1" applyFont="1" applyFill="1" applyBorder="1" applyAlignment="1">
      <alignment horizontal="right" vertical="center" wrapText="1"/>
    </xf>
    <xf numFmtId="0" fontId="70" fillId="0" borderId="0" xfId="0" applyFont="1" applyFill="1" applyBorder="1"/>
    <xf numFmtId="206" fontId="0" fillId="0" borderId="0" xfId="0" applyNumberFormat="1" applyAlignment="1"/>
    <xf numFmtId="206" fontId="24" fillId="0" borderId="0" xfId="0" applyNumberFormat="1" applyFont="1" applyFill="1" applyAlignment="1"/>
    <xf numFmtId="206" fontId="10" fillId="0" borderId="7" xfId="3" applyNumberFormat="1" applyFont="1" applyBorder="1" applyAlignment="1"/>
    <xf numFmtId="206" fontId="4" fillId="0" borderId="7" xfId="3" applyNumberFormat="1" applyFont="1" applyBorder="1" applyAlignment="1"/>
    <xf numFmtId="206" fontId="34" fillId="0" borderId="7" xfId="3" applyNumberFormat="1" applyFont="1" applyBorder="1" applyAlignment="1"/>
    <xf numFmtId="206" fontId="4" fillId="0" borderId="8" xfId="3" applyNumberFormat="1" applyFont="1" applyBorder="1" applyAlignment="1"/>
    <xf numFmtId="0" fontId="10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25" fillId="0" borderId="0" xfId="0" applyFont="1" applyFill="1" applyBorder="1"/>
    <xf numFmtId="0" fontId="26" fillId="0" borderId="0" xfId="0" applyFont="1"/>
    <xf numFmtId="204" fontId="50" fillId="0" borderId="0" xfId="0" applyNumberFormat="1" applyFont="1" applyFill="1" applyBorder="1" applyAlignment="1"/>
    <xf numFmtId="0" fontId="25" fillId="0" borderId="0" xfId="0" applyFont="1" applyFill="1"/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/>
    <xf numFmtId="0" fontId="43" fillId="0" borderId="0" xfId="0" applyFont="1" applyFill="1" applyBorder="1" applyAlignment="1">
      <alignment horizontal="center"/>
    </xf>
    <xf numFmtId="204" fontId="70" fillId="0" borderId="0" xfId="0" applyNumberFormat="1" applyFont="1" applyFill="1" applyBorder="1" applyAlignment="1"/>
    <xf numFmtId="204" fontId="70" fillId="0" borderId="0" xfId="0" applyNumberFormat="1" applyFont="1" applyFill="1" applyBorder="1" applyAlignment="1">
      <alignment vertical="center" wrapText="1"/>
    </xf>
    <xf numFmtId="2" fontId="71" fillId="0" borderId="7" xfId="3" applyNumberFormat="1" applyFont="1" applyFill="1" applyBorder="1" applyAlignment="1">
      <alignment vertical="center" wrapText="1"/>
    </xf>
    <xf numFmtId="2" fontId="68" fillId="3" borderId="7" xfId="3" applyNumberFormat="1" applyFont="1" applyFill="1" applyBorder="1" applyAlignment="1">
      <alignment vertical="center" wrapText="1"/>
    </xf>
    <xf numFmtId="2" fontId="68" fillId="0" borderId="7" xfId="3" applyNumberFormat="1" applyFont="1" applyFill="1" applyBorder="1" applyAlignment="1">
      <alignment vertical="center"/>
    </xf>
    <xf numFmtId="2" fontId="71" fillId="0" borderId="7" xfId="0" applyNumberFormat="1" applyFont="1" applyFill="1" applyBorder="1" applyAlignment="1"/>
    <xf numFmtId="2" fontId="57" fillId="3" borderId="7" xfId="0" applyNumberFormat="1" applyFont="1" applyFill="1" applyBorder="1" applyAlignment="1">
      <alignment vertical="center"/>
    </xf>
    <xf numFmtId="2" fontId="55" fillId="0" borderId="7" xfId="0" applyNumberFormat="1" applyFont="1" applyBorder="1" applyAlignment="1">
      <alignment vertical="center"/>
    </xf>
    <xf numFmtId="2" fontId="56" fillId="3" borderId="7" xfId="0" applyNumberFormat="1" applyFont="1" applyFill="1" applyBorder="1" applyAlignment="1"/>
    <xf numFmtId="0" fontId="72" fillId="0" borderId="7" xfId="0" applyFont="1" applyBorder="1"/>
    <xf numFmtId="0" fontId="66" fillId="0" borderId="7" xfId="0" applyFont="1" applyBorder="1"/>
    <xf numFmtId="0" fontId="66" fillId="0" borderId="7" xfId="0" applyFont="1" applyFill="1" applyBorder="1"/>
    <xf numFmtId="0" fontId="73" fillId="0" borderId="7" xfId="0" applyFont="1" applyBorder="1"/>
    <xf numFmtId="0" fontId="10" fillId="5" borderId="7" xfId="3" applyFont="1" applyFill="1" applyBorder="1" applyAlignment="1">
      <alignment horizontal="left" vertical="center" wrapText="1"/>
    </xf>
    <xf numFmtId="2" fontId="10" fillId="5" borderId="7" xfId="3" applyNumberFormat="1" applyFont="1" applyFill="1" applyBorder="1" applyAlignment="1">
      <alignment horizontal="justify" vertical="center" wrapText="1"/>
    </xf>
    <xf numFmtId="0" fontId="10" fillId="5" borderId="7" xfId="3" applyFont="1" applyFill="1" applyBorder="1" applyAlignment="1">
      <alignment horizontal="center" vertical="center"/>
    </xf>
    <xf numFmtId="2" fontId="10" fillId="5" borderId="7" xfId="3" applyNumberFormat="1" applyFont="1" applyFill="1" applyBorder="1" applyAlignment="1">
      <alignment vertical="center" wrapText="1"/>
    </xf>
    <xf numFmtId="2" fontId="10" fillId="5" borderId="7" xfId="0" applyNumberFormat="1" applyFont="1" applyFill="1" applyBorder="1" applyAlignment="1"/>
    <xf numFmtId="2" fontId="68" fillId="5" borderId="7" xfId="0" applyNumberFormat="1" applyFont="1" applyFill="1" applyBorder="1" applyAlignment="1"/>
    <xf numFmtId="2" fontId="56" fillId="5" borderId="7" xfId="0" applyNumberFormat="1" applyFont="1" applyFill="1" applyBorder="1" applyAlignment="1"/>
    <xf numFmtId="2" fontId="10" fillId="5" borderId="7" xfId="0" applyNumberFormat="1" applyFont="1" applyFill="1" applyBorder="1" applyAlignment="1">
      <alignment vertical="center"/>
    </xf>
    <xf numFmtId="2" fontId="56" fillId="5" borderId="7" xfId="0" applyNumberFormat="1" applyFont="1" applyFill="1" applyBorder="1" applyAlignment="1">
      <alignment vertical="center"/>
    </xf>
    <xf numFmtId="0" fontId="66" fillId="5" borderId="7" xfId="0" applyFont="1" applyFill="1" applyBorder="1"/>
    <xf numFmtId="2" fontId="56" fillId="5" borderId="7" xfId="3" applyNumberFormat="1" applyFont="1" applyFill="1" applyBorder="1" applyAlignment="1">
      <alignment vertical="center" wrapText="1"/>
    </xf>
    <xf numFmtId="0" fontId="27" fillId="5" borderId="0" xfId="0" applyFont="1" applyFill="1"/>
    <xf numFmtId="2" fontId="54" fillId="5" borderId="7" xfId="3" applyNumberFormat="1" applyFont="1" applyFill="1" applyBorder="1" applyAlignment="1">
      <alignment vertical="center" wrapText="1"/>
    </xf>
    <xf numFmtId="2" fontId="10" fillId="5" borderId="7" xfId="3" applyNumberFormat="1" applyFont="1" applyFill="1" applyBorder="1" applyAlignment="1">
      <alignment horizontal="left" vertical="center" wrapText="1"/>
    </xf>
    <xf numFmtId="0" fontId="10" fillId="5" borderId="7" xfId="3" applyFont="1" applyFill="1" applyBorder="1" applyAlignment="1">
      <alignment horizontal="center" vertical="center" wrapText="1"/>
    </xf>
    <xf numFmtId="2" fontId="10" fillId="5" borderId="7" xfId="0" applyNumberFormat="1" applyFont="1" applyFill="1" applyBorder="1"/>
    <xf numFmtId="2" fontId="68" fillId="5" borderId="7" xfId="0" applyNumberFormat="1" applyFont="1" applyFill="1" applyBorder="1"/>
    <xf numFmtId="2" fontId="56" fillId="5" borderId="7" xfId="0" applyNumberFormat="1" applyFont="1" applyFill="1" applyBorder="1"/>
    <xf numFmtId="0" fontId="70" fillId="0" borderId="0" xfId="0" applyFont="1" applyFill="1" applyBorder="1" applyAlignment="1">
      <alignment vertical="center"/>
    </xf>
    <xf numFmtId="204" fontId="53" fillId="0" borderId="0" xfId="0" applyNumberFormat="1" applyFont="1" applyFill="1" applyBorder="1" applyAlignment="1"/>
    <xf numFmtId="2" fontId="48" fillId="0" borderId="6" xfId="0" applyNumberFormat="1" applyFont="1" applyBorder="1" applyAlignment="1">
      <alignment vertical="center"/>
    </xf>
    <xf numFmtId="2" fontId="59" fillId="0" borderId="6" xfId="3" applyNumberFormat="1" applyFont="1" applyFill="1" applyBorder="1" applyAlignment="1">
      <alignment vertical="center" wrapText="1"/>
    </xf>
    <xf numFmtId="2" fontId="48" fillId="0" borderId="7" xfId="0" applyNumberFormat="1" applyFont="1" applyBorder="1" applyAlignment="1">
      <alignment vertical="center"/>
    </xf>
    <xf numFmtId="0" fontId="54" fillId="0" borderId="0" xfId="0" applyFont="1" applyFill="1"/>
    <xf numFmtId="0" fontId="4" fillId="0" borderId="3" xfId="3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2" fontId="4" fillId="2" borderId="3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4" fillId="0" borderId="3" xfId="0" applyFont="1" applyBorder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/>
    </xf>
    <xf numFmtId="0" fontId="2" fillId="0" borderId="0" xfId="3" applyFont="1" applyAlignment="1">
      <alignment horizontal="center"/>
    </xf>
    <xf numFmtId="49" fontId="10" fillId="0" borderId="7" xfId="3" applyNumberFormat="1" applyFont="1" applyFill="1" applyBorder="1" applyAlignment="1">
      <alignment horizontal="center" vertical="center" wrapText="1"/>
    </xf>
    <xf numFmtId="49" fontId="6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2" fontId="48" fillId="0" borderId="6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2" fontId="48" fillId="0" borderId="7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49" fontId="4" fillId="0" borderId="7" xfId="3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/>
    <xf numFmtId="0" fontId="35" fillId="0" borderId="3" xfId="3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/>
    <xf numFmtId="2" fontId="10" fillId="0" borderId="4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vertical="center" wrapText="1"/>
    </xf>
    <xf numFmtId="2" fontId="10" fillId="0" borderId="3" xfId="0" applyNumberFormat="1" applyFont="1" applyFill="1" applyBorder="1" applyAlignment="1">
      <alignment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2" fontId="10" fillId="0" borderId="10" xfId="3" applyNumberFormat="1" applyFont="1" applyBorder="1" applyAlignment="1">
      <alignment vertical="center" wrapText="1"/>
    </xf>
    <xf numFmtId="206" fontId="10" fillId="0" borderId="10" xfId="3" applyNumberFormat="1" applyFont="1" applyBorder="1" applyAlignment="1"/>
    <xf numFmtId="2" fontId="10" fillId="0" borderId="11" xfId="3" applyNumberFormat="1" applyFont="1" applyBorder="1" applyAlignment="1">
      <alignment vertical="center" wrapText="1"/>
    </xf>
    <xf numFmtId="206" fontId="10" fillId="0" borderId="11" xfId="3" applyNumberFormat="1" applyFont="1" applyBorder="1" applyAlignment="1"/>
    <xf numFmtId="204" fontId="1" fillId="0" borderId="7" xfId="0" applyNumberFormat="1" applyFont="1" applyBorder="1"/>
    <xf numFmtId="0" fontId="0" fillId="0" borderId="7" xfId="0" applyBorder="1"/>
    <xf numFmtId="0" fontId="0" fillId="2" borderId="7" xfId="0" applyFill="1" applyBorder="1"/>
    <xf numFmtId="0" fontId="6" fillId="0" borderId="0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196" fontId="4" fillId="0" borderId="3" xfId="3" applyNumberFormat="1" applyFont="1" applyBorder="1" applyAlignment="1">
      <alignment horizontal="center" vertical="center" wrapText="1"/>
    </xf>
    <xf numFmtId="2" fontId="4" fillId="0" borderId="3" xfId="3" applyNumberFormat="1" applyFont="1" applyFill="1" applyBorder="1" applyAlignment="1">
      <alignment vertical="center" wrapText="1"/>
    </xf>
    <xf numFmtId="0" fontId="6" fillId="0" borderId="3" xfId="3" applyFont="1" applyFill="1" applyBorder="1" applyAlignment="1">
      <alignment vertical="center" wrapText="1"/>
    </xf>
    <xf numFmtId="2" fontId="15" fillId="0" borderId="0" xfId="0" applyNumberFormat="1" applyFont="1"/>
    <xf numFmtId="2" fontId="30" fillId="0" borderId="0" xfId="0" applyNumberFormat="1" applyFont="1"/>
    <xf numFmtId="0" fontId="30" fillId="0" borderId="0" xfId="0" applyFont="1"/>
    <xf numFmtId="2" fontId="11" fillId="0" borderId="0" xfId="0" applyNumberFormat="1" applyFont="1"/>
    <xf numFmtId="0" fontId="11" fillId="0" borderId="0" xfId="0" applyFont="1"/>
    <xf numFmtId="2" fontId="10" fillId="0" borderId="0" xfId="0" applyNumberFormat="1" applyFont="1"/>
    <xf numFmtId="0" fontId="10" fillId="0" borderId="0" xfId="0" applyFont="1"/>
    <xf numFmtId="2" fontId="51" fillId="0" borderId="0" xfId="0" applyNumberFormat="1" applyFont="1"/>
    <xf numFmtId="0" fontId="51" fillId="0" borderId="0" xfId="0" applyFont="1"/>
    <xf numFmtId="2" fontId="48" fillId="0" borderId="3" xfId="0" applyNumberFormat="1" applyFont="1" applyBorder="1"/>
    <xf numFmtId="1" fontId="10" fillId="0" borderId="3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26" fillId="0" borderId="0" xfId="0" applyFont="1" applyFill="1" applyBorder="1"/>
    <xf numFmtId="0" fontId="26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vertical="center"/>
    </xf>
    <xf numFmtId="0" fontId="6" fillId="0" borderId="7" xfId="3" applyFont="1" applyFill="1" applyBorder="1" applyAlignment="1">
      <alignment vertical="center" wrapText="1"/>
    </xf>
    <xf numFmtId="0" fontId="23" fillId="0" borderId="0" xfId="0" applyFont="1" applyFill="1"/>
    <xf numFmtId="0" fontId="2" fillId="0" borderId="0" xfId="3" applyFont="1" applyFill="1"/>
    <xf numFmtId="0" fontId="4" fillId="0" borderId="3" xfId="3" applyNumberFormat="1" applyFont="1" applyFill="1" applyBorder="1" applyAlignment="1">
      <alignment horizontal="center" vertical="center" wrapText="1"/>
    </xf>
    <xf numFmtId="2" fontId="4" fillId="0" borderId="4" xfId="3" applyNumberFormat="1" applyFont="1" applyFill="1" applyBorder="1" applyAlignment="1">
      <alignment vertical="center"/>
    </xf>
    <xf numFmtId="2" fontId="4" fillId="0" borderId="7" xfId="3" applyNumberFormat="1" applyFont="1" applyFill="1" applyBorder="1" applyAlignment="1">
      <alignment vertical="center"/>
    </xf>
    <xf numFmtId="2" fontId="0" fillId="0" borderId="0" xfId="0" applyNumberFormat="1" applyFill="1"/>
    <xf numFmtId="0" fontId="14" fillId="0" borderId="0" xfId="0" applyFont="1" applyFill="1"/>
    <xf numFmtId="2" fontId="4" fillId="0" borderId="4" xfId="3" applyNumberFormat="1" applyFont="1" applyFill="1" applyBorder="1" applyAlignment="1">
      <alignment vertical="center" wrapText="1"/>
    </xf>
    <xf numFmtId="2" fontId="15" fillId="0" borderId="7" xfId="0" applyNumberFormat="1" applyFont="1" applyFill="1" applyBorder="1" applyAlignment="1">
      <alignment vertical="center"/>
    </xf>
    <xf numFmtId="0" fontId="32" fillId="0" borderId="19" xfId="0" applyFont="1" applyFill="1" applyBorder="1"/>
    <xf numFmtId="0" fontId="15" fillId="0" borderId="0" xfId="0" applyFont="1" applyFill="1" applyBorder="1" applyAlignment="1"/>
    <xf numFmtId="0" fontId="14" fillId="0" borderId="0" xfId="0" applyFont="1" applyFill="1" applyBorder="1"/>
    <xf numFmtId="0" fontId="0" fillId="0" borderId="0" xfId="0" applyFill="1" applyBorder="1"/>
    <xf numFmtId="2" fontId="48" fillId="0" borderId="8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/>
    <xf numFmtId="0" fontId="15" fillId="0" borderId="0" xfId="0" applyFont="1" applyFill="1" applyBorder="1"/>
    <xf numFmtId="0" fontId="10" fillId="0" borderId="0" xfId="0" applyFont="1" applyFill="1" applyBorder="1"/>
    <xf numFmtId="0" fontId="23" fillId="0" borderId="0" xfId="0" applyFont="1" applyBorder="1"/>
    <xf numFmtId="0" fontId="23" fillId="0" borderId="0" xfId="0" applyFont="1" applyFill="1" applyBorder="1"/>
    <xf numFmtId="0" fontId="25" fillId="0" borderId="0" xfId="0" applyFont="1" applyBorder="1"/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48" fillId="0" borderId="0" xfId="0" applyFont="1" applyFill="1"/>
    <xf numFmtId="204" fontId="10" fillId="0" borderId="0" xfId="0" applyNumberFormat="1" applyFont="1" applyFill="1" applyBorder="1" applyAlignment="1">
      <alignment vertical="center"/>
    </xf>
    <xf numFmtId="204" fontId="10" fillId="0" borderId="0" xfId="0" applyNumberFormat="1" applyFont="1" applyFill="1" applyBorder="1" applyAlignment="1">
      <alignment vertical="center" wrapText="1"/>
    </xf>
    <xf numFmtId="204" fontId="10" fillId="0" borderId="0" xfId="0" applyNumberFormat="1" applyFont="1" applyFill="1" applyBorder="1" applyAlignment="1"/>
    <xf numFmtId="2" fontId="27" fillId="0" borderId="0" xfId="0" applyNumberFormat="1" applyFont="1" applyFill="1"/>
    <xf numFmtId="204" fontId="47" fillId="0" borderId="0" xfId="0" applyNumberFormat="1" applyFont="1" applyFill="1"/>
    <xf numFmtId="0" fontId="69" fillId="0" borderId="0" xfId="0" applyFont="1" applyFill="1"/>
    <xf numFmtId="0" fontId="54" fillId="5" borderId="7" xfId="3" applyFont="1" applyFill="1" applyBorder="1" applyAlignment="1">
      <alignment horizontal="left" vertical="center" wrapText="1"/>
    </xf>
    <xf numFmtId="2" fontId="54" fillId="5" borderId="7" xfId="3" applyNumberFormat="1" applyFont="1" applyFill="1" applyBorder="1" applyAlignment="1">
      <alignment horizontal="justify" vertical="center" wrapText="1"/>
    </xf>
    <xf numFmtId="2" fontId="54" fillId="5" borderId="7" xfId="3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/>
    <xf numFmtId="204" fontId="69" fillId="0" borderId="0" xfId="0" applyNumberFormat="1" applyFont="1" applyFill="1"/>
    <xf numFmtId="0" fontId="69" fillId="5" borderId="0" xfId="0" applyFont="1" applyFill="1"/>
    <xf numFmtId="2" fontId="54" fillId="5" borderId="7" xfId="0" applyNumberFormat="1" applyFont="1" applyFill="1" applyBorder="1" applyAlignment="1">
      <alignment vertical="center"/>
    </xf>
    <xf numFmtId="0" fontId="69" fillId="5" borderId="7" xfId="0" applyFont="1" applyFill="1" applyBorder="1"/>
    <xf numFmtId="2" fontId="69" fillId="0" borderId="0" xfId="0" applyNumberFormat="1" applyFont="1" applyFill="1"/>
    <xf numFmtId="2" fontId="49" fillId="0" borderId="0" xfId="0" applyNumberFormat="1" applyFont="1" applyFill="1"/>
    <xf numFmtId="0" fontId="6" fillId="6" borderId="7" xfId="3" applyFont="1" applyFill="1" applyBorder="1" applyAlignment="1">
      <alignment horizontal="left" vertical="center" wrapText="1"/>
    </xf>
    <xf numFmtId="2" fontId="6" fillId="6" borderId="7" xfId="3" applyNumberFormat="1" applyFont="1" applyFill="1" applyBorder="1" applyAlignment="1">
      <alignment horizontal="justify" vertical="center" wrapText="1"/>
    </xf>
    <xf numFmtId="0" fontId="6" fillId="6" borderId="7" xfId="3" applyFont="1" applyFill="1" applyBorder="1" applyAlignment="1">
      <alignment horizontal="center" vertical="center"/>
    </xf>
    <xf numFmtId="2" fontId="6" fillId="6" borderId="7" xfId="3" applyNumberFormat="1" applyFont="1" applyFill="1" applyBorder="1" applyAlignment="1">
      <alignment vertical="center" wrapText="1"/>
    </xf>
    <xf numFmtId="2" fontId="6" fillId="6" borderId="7" xfId="0" applyNumberFormat="1" applyFont="1" applyFill="1" applyBorder="1" applyAlignment="1"/>
    <xf numFmtId="2" fontId="71" fillId="6" borderId="7" xfId="0" applyNumberFormat="1" applyFont="1" applyFill="1" applyBorder="1" applyAlignment="1"/>
    <xf numFmtId="2" fontId="57" fillId="6" borderId="7" xfId="0" applyNumberFormat="1" applyFont="1" applyFill="1" applyBorder="1" applyAlignment="1"/>
    <xf numFmtId="2" fontId="6" fillId="6" borderId="7" xfId="0" applyNumberFormat="1" applyFont="1" applyFill="1" applyBorder="1" applyAlignment="1">
      <alignment vertical="center"/>
    </xf>
    <xf numFmtId="2" fontId="57" fillId="6" borderId="7" xfId="0" applyNumberFormat="1" applyFont="1" applyFill="1" applyBorder="1" applyAlignment="1">
      <alignment vertical="center"/>
    </xf>
    <xf numFmtId="0" fontId="73" fillId="6" borderId="7" xfId="0" applyFont="1" applyFill="1" applyBorder="1"/>
    <xf numFmtId="2" fontId="57" fillId="6" borderId="7" xfId="3" applyNumberFormat="1" applyFont="1" applyFill="1" applyBorder="1" applyAlignment="1">
      <alignment vertical="center" wrapText="1"/>
    </xf>
    <xf numFmtId="2" fontId="49" fillId="6" borderId="0" xfId="0" applyNumberFormat="1" applyFont="1" applyFill="1"/>
    <xf numFmtId="204" fontId="69" fillId="6" borderId="0" xfId="0" applyNumberFormat="1" applyFont="1" applyFill="1"/>
    <xf numFmtId="204" fontId="47" fillId="6" borderId="0" xfId="0" applyNumberFormat="1" applyFont="1" applyFill="1"/>
    <xf numFmtId="0" fontId="49" fillId="6" borderId="0" xfId="0" applyFont="1" applyFill="1"/>
    <xf numFmtId="0" fontId="6" fillId="3" borderId="7" xfId="3" applyFont="1" applyFill="1" applyBorder="1" applyAlignment="1">
      <alignment horizontal="left" vertical="center" wrapText="1"/>
    </xf>
    <xf numFmtId="2" fontId="6" fillId="3" borderId="7" xfId="3" applyNumberFormat="1" applyFont="1" applyFill="1" applyBorder="1" applyAlignment="1">
      <alignment horizontal="justify" vertical="center" wrapText="1"/>
    </xf>
    <xf numFmtId="0" fontId="6" fillId="3" borderId="7" xfId="3" applyFont="1" applyFill="1" applyBorder="1" applyAlignment="1">
      <alignment horizontal="center" vertical="center"/>
    </xf>
    <xf numFmtId="2" fontId="6" fillId="3" borderId="7" xfId="3" applyNumberFormat="1" applyFont="1" applyFill="1" applyBorder="1" applyAlignment="1">
      <alignment vertical="center" wrapText="1"/>
    </xf>
    <xf numFmtId="2" fontId="71" fillId="3" borderId="7" xfId="3" applyNumberFormat="1" applyFont="1" applyFill="1" applyBorder="1" applyAlignment="1">
      <alignment vertical="center" wrapText="1"/>
    </xf>
    <xf numFmtId="0" fontId="31" fillId="3" borderId="0" xfId="0" applyFont="1" applyFill="1"/>
    <xf numFmtId="2" fontId="31" fillId="3" borderId="0" xfId="0" applyNumberFormat="1" applyFont="1" applyFill="1"/>
    <xf numFmtId="2" fontId="10" fillId="3" borderId="7" xfId="3" applyNumberFormat="1" applyFont="1" applyFill="1" applyBorder="1" applyAlignment="1">
      <alignment vertical="center"/>
    </xf>
    <xf numFmtId="0" fontId="0" fillId="0" borderId="20" xfId="0" applyFill="1" applyBorder="1" applyAlignment="1"/>
    <xf numFmtId="0" fontId="52" fillId="0" borderId="21" xfId="0" applyFont="1" applyFill="1" applyBorder="1" applyAlignment="1">
      <alignment horizontal="center"/>
    </xf>
    <xf numFmtId="0" fontId="0" fillId="0" borderId="22" xfId="0" applyFill="1" applyBorder="1" applyAlignment="1"/>
    <xf numFmtId="0" fontId="15" fillId="0" borderId="3" xfId="0" applyFont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left" vertical="center" wrapText="1"/>
    </xf>
    <xf numFmtId="2" fontId="64" fillId="0" borderId="3" xfId="0" applyNumberFormat="1" applyFont="1" applyFill="1" applyBorder="1" applyAlignment="1">
      <alignment vertical="center"/>
    </xf>
    <xf numFmtId="2" fontId="4" fillId="2" borderId="0" xfId="3" applyNumberFormat="1" applyFont="1" applyFill="1" applyBorder="1" applyAlignment="1">
      <alignment horizontal="centerContinuous" vertical="center" wrapText="1"/>
    </xf>
    <xf numFmtId="0" fontId="40" fillId="0" borderId="0" xfId="0" applyFont="1" applyFill="1"/>
    <xf numFmtId="2" fontId="40" fillId="0" borderId="0" xfId="0" applyNumberFormat="1" applyFont="1" applyFill="1"/>
    <xf numFmtId="0" fontId="4" fillId="2" borderId="0" xfId="3" applyFont="1" applyFill="1" applyBorder="1" applyAlignment="1">
      <alignment horizontal="center" vertical="center" wrapText="1"/>
    </xf>
    <xf numFmtId="2" fontId="4" fillId="2" borderId="4" xfId="3" applyNumberFormat="1" applyFont="1" applyFill="1" applyBorder="1" applyAlignment="1">
      <alignment horizontal="center" vertical="center" wrapText="1"/>
    </xf>
    <xf numFmtId="2" fontId="4" fillId="2" borderId="12" xfId="3" applyNumberFormat="1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4" fillId="0" borderId="23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4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 wrapText="1"/>
    </xf>
    <xf numFmtId="2" fontId="4" fillId="0" borderId="3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left" wrapText="1"/>
    </xf>
    <xf numFmtId="0" fontId="10" fillId="0" borderId="0" xfId="3" applyFont="1" applyFill="1" applyAlignment="1">
      <alignment horizontal="left"/>
    </xf>
    <xf numFmtId="0" fontId="12" fillId="0" borderId="0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2" fontId="4" fillId="2" borderId="3" xfId="3" applyNumberFormat="1" applyFont="1" applyFill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6" fillId="2" borderId="25" xfId="3" applyFont="1" applyFill="1" applyBorder="1" applyAlignment="1">
      <alignment horizontal="right" vertical="center" wrapText="1"/>
    </xf>
    <xf numFmtId="0" fontId="37" fillId="0" borderId="0" xfId="3" applyFont="1" applyFill="1" applyAlignment="1">
      <alignment horizontal="left" wrapText="1"/>
    </xf>
    <xf numFmtId="0" fontId="6" fillId="0" borderId="25" xfId="3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23" fillId="0" borderId="25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3" xfId="4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4" xfId="4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5">
    <cellStyle name="Header1" xfId="1"/>
    <cellStyle name="Header2" xfId="2"/>
    <cellStyle name="Normal" xfId="0" builtinId="0"/>
    <cellStyle name="Normal 2" xfId="3"/>
    <cellStyle name="Normal_bieuDH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%20luoi\so%20lieu%20va%20bao%20cao\11%20bie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-64\Desktop\Ke%20hoach%20su%20dung%20dat%20A%20luoi19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MUC BIEU"/>
      <sheetName val="01ht"/>
      <sheetName val="02qhpb"/>
      <sheetName val="03 PKQH"/>
      <sheetName val="04 CHUYEN MĐ"/>
      <sheetName val="05pk"/>
      <sheetName val="06 pk cmd"/>
      <sheetName val="07 PK CSD"/>
      <sheetName val="08 KH T N"/>
      <sheetName val="09 KH CMD 5"/>
      <sheetName val="10 KH DUA CSD"/>
      <sheetName val="11 ct tđ"/>
    </sheetNames>
    <sheetDataSet>
      <sheetData sheetId="0" refreshError="1"/>
      <sheetData sheetId="1" refreshError="1"/>
      <sheetData sheetId="2" refreshError="1">
        <row r="8">
          <cell r="C8" t="str">
            <v>NNP</v>
          </cell>
          <cell r="D8">
            <v>112756.96</v>
          </cell>
          <cell r="E8">
            <v>1029.2499999999854</v>
          </cell>
          <cell r="F8">
            <v>113786.21</v>
          </cell>
          <cell r="G8">
            <v>994.9</v>
          </cell>
          <cell r="H8">
            <v>1402.39</v>
          </cell>
          <cell r="I8">
            <v>707.98</v>
          </cell>
          <cell r="J8">
            <v>5345.4</v>
          </cell>
          <cell r="K8">
            <v>955.28</v>
          </cell>
          <cell r="L8">
            <v>2548.39</v>
          </cell>
          <cell r="M8">
            <v>2600.5500000000002</v>
          </cell>
          <cell r="N8">
            <v>13614.16</v>
          </cell>
          <cell r="O8">
            <v>3885.79</v>
          </cell>
          <cell r="P8">
            <v>341.81</v>
          </cell>
          <cell r="Q8">
            <v>5915.98</v>
          </cell>
          <cell r="R8">
            <v>3485.27</v>
          </cell>
          <cell r="S8">
            <v>10756.08</v>
          </cell>
          <cell r="T8">
            <v>6079.3</v>
          </cell>
          <cell r="U8">
            <v>3877.48</v>
          </cell>
          <cell r="V8">
            <v>4700.67</v>
          </cell>
          <cell r="W8">
            <v>31609.82</v>
          </cell>
          <cell r="X8">
            <v>7615.75</v>
          </cell>
          <cell r="Y8">
            <v>3370.88</v>
          </cell>
          <cell r="Z8">
            <v>2649.22</v>
          </cell>
          <cell r="AA8">
            <v>1329.11</v>
          </cell>
        </row>
        <row r="10">
          <cell r="C10" t="str">
            <v>LUC</v>
          </cell>
          <cell r="D10">
            <v>1096.26</v>
          </cell>
          <cell r="E10">
            <v>0</v>
          </cell>
          <cell r="F10">
            <v>1096.26</v>
          </cell>
          <cell r="G10">
            <v>28.49</v>
          </cell>
          <cell r="H10">
            <v>83.03</v>
          </cell>
          <cell r="I10">
            <v>79</v>
          </cell>
          <cell r="J10">
            <v>207.86</v>
          </cell>
          <cell r="K10">
            <v>45.67</v>
          </cell>
          <cell r="L10">
            <v>87.57</v>
          </cell>
          <cell r="M10">
            <v>22.17</v>
          </cell>
          <cell r="N10">
            <v>68.05</v>
          </cell>
          <cell r="O10">
            <v>64.73</v>
          </cell>
          <cell r="P10">
            <v>44.4</v>
          </cell>
          <cell r="Q10">
            <v>3.25</v>
          </cell>
          <cell r="R10">
            <v>15.11</v>
          </cell>
          <cell r="S10">
            <v>15.07</v>
          </cell>
          <cell r="T10">
            <v>100.91</v>
          </cell>
          <cell r="U10">
            <v>20.85</v>
          </cell>
          <cell r="V10">
            <v>87.52</v>
          </cell>
          <cell r="W10">
            <v>23.67</v>
          </cell>
          <cell r="X10">
            <v>5</v>
          </cell>
          <cell r="Y10">
            <v>12.27</v>
          </cell>
          <cell r="Z10">
            <v>4.25</v>
          </cell>
          <cell r="AA10">
            <v>77.39</v>
          </cell>
        </row>
        <row r="11">
          <cell r="F11">
            <v>423.05</v>
          </cell>
          <cell r="G11">
            <v>0.04</v>
          </cell>
          <cell r="H11">
            <v>3.24</v>
          </cell>
          <cell r="I11">
            <v>0</v>
          </cell>
          <cell r="J11">
            <v>75.44</v>
          </cell>
          <cell r="K11">
            <v>24.45</v>
          </cell>
          <cell r="L11">
            <v>0</v>
          </cell>
          <cell r="M11">
            <v>40.1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62.01</v>
          </cell>
          <cell r="T11">
            <v>0</v>
          </cell>
          <cell r="U11">
            <v>132</v>
          </cell>
          <cell r="V11">
            <v>14.5</v>
          </cell>
          <cell r="W11">
            <v>0</v>
          </cell>
          <cell r="X11">
            <v>0</v>
          </cell>
          <cell r="Y11">
            <v>69.92</v>
          </cell>
          <cell r="Z11">
            <v>1.35</v>
          </cell>
          <cell r="AA11">
            <v>0</v>
          </cell>
        </row>
        <row r="12">
          <cell r="C12" t="str">
            <v>COC</v>
          </cell>
          <cell r="F12">
            <v>121.45</v>
          </cell>
          <cell r="T12">
            <v>0.36</v>
          </cell>
          <cell r="X12">
            <v>120.73</v>
          </cell>
          <cell r="Y12">
            <v>0.36</v>
          </cell>
        </row>
        <row r="13">
          <cell r="C13" t="str">
            <v>CLN</v>
          </cell>
          <cell r="D13">
            <v>2450.11</v>
          </cell>
          <cell r="E13">
            <v>6447.28</v>
          </cell>
          <cell r="F13">
            <v>8897.39</v>
          </cell>
          <cell r="G13">
            <v>58.57</v>
          </cell>
          <cell r="H13">
            <v>153.53</v>
          </cell>
          <cell r="I13">
            <v>5.25</v>
          </cell>
          <cell r="J13">
            <v>707.23</v>
          </cell>
          <cell r="K13">
            <v>80.36</v>
          </cell>
          <cell r="L13">
            <v>392.87</v>
          </cell>
          <cell r="M13">
            <v>496.22</v>
          </cell>
          <cell r="N13">
            <v>626.38</v>
          </cell>
          <cell r="O13">
            <v>110</v>
          </cell>
          <cell r="P13">
            <v>82.62</v>
          </cell>
          <cell r="Q13">
            <v>541.51</v>
          </cell>
          <cell r="R13">
            <v>613.48</v>
          </cell>
          <cell r="S13">
            <v>771.19</v>
          </cell>
          <cell r="T13">
            <v>228.67</v>
          </cell>
          <cell r="U13">
            <v>365</v>
          </cell>
          <cell r="V13">
            <v>446.65</v>
          </cell>
          <cell r="W13">
            <v>1468.1</v>
          </cell>
          <cell r="X13">
            <v>404.11</v>
          </cell>
          <cell r="Y13">
            <v>887.91</v>
          </cell>
          <cell r="Z13">
            <v>264.66000000000003</v>
          </cell>
          <cell r="AA13">
            <v>193.08</v>
          </cell>
        </row>
        <row r="14">
          <cell r="C14" t="str">
            <v>LNC</v>
          </cell>
          <cell r="F14">
            <v>8529.1</v>
          </cell>
          <cell r="G14">
            <v>65.08</v>
          </cell>
          <cell r="H14">
            <v>145.6</v>
          </cell>
          <cell r="I14">
            <v>0</v>
          </cell>
          <cell r="J14">
            <v>707.21</v>
          </cell>
          <cell r="K14">
            <v>79.55</v>
          </cell>
          <cell r="L14">
            <v>377.5</v>
          </cell>
          <cell r="M14">
            <v>462.83</v>
          </cell>
          <cell r="N14">
            <v>626.54999999999995</v>
          </cell>
          <cell r="O14">
            <v>110</v>
          </cell>
          <cell r="P14">
            <v>79.849999999999994</v>
          </cell>
          <cell r="Q14">
            <v>585.34</v>
          </cell>
          <cell r="R14">
            <v>617.16</v>
          </cell>
          <cell r="S14">
            <v>739.99</v>
          </cell>
          <cell r="T14">
            <v>172</v>
          </cell>
          <cell r="U14">
            <v>356</v>
          </cell>
          <cell r="V14">
            <v>353.61</v>
          </cell>
          <cell r="W14">
            <v>1472.59</v>
          </cell>
          <cell r="X14">
            <v>392.15</v>
          </cell>
          <cell r="Y14">
            <v>789.99</v>
          </cell>
          <cell r="Z14">
            <v>208</v>
          </cell>
          <cell r="AA14">
            <v>188.1</v>
          </cell>
        </row>
        <row r="15">
          <cell r="C15" t="str">
            <v>RPH</v>
          </cell>
          <cell r="D15">
            <v>43691.040000000001</v>
          </cell>
          <cell r="E15">
            <v>47.009999999987485</v>
          </cell>
          <cell r="F15">
            <v>43738.05</v>
          </cell>
          <cell r="G15">
            <v>646.07000000000005</v>
          </cell>
          <cell r="H15">
            <v>778.88</v>
          </cell>
          <cell r="I15">
            <v>284.08</v>
          </cell>
          <cell r="J15">
            <v>2503.35</v>
          </cell>
          <cell r="K15">
            <v>201.52</v>
          </cell>
          <cell r="L15">
            <v>1136.71</v>
          </cell>
          <cell r="M15">
            <v>1147.27</v>
          </cell>
          <cell r="N15">
            <v>6259.87</v>
          </cell>
          <cell r="O15">
            <v>243.49</v>
          </cell>
          <cell r="P15">
            <v>0</v>
          </cell>
          <cell r="Q15">
            <v>4177.79</v>
          </cell>
          <cell r="R15">
            <v>953.08</v>
          </cell>
          <cell r="S15">
            <v>6654.39</v>
          </cell>
          <cell r="T15">
            <v>2850.61</v>
          </cell>
          <cell r="U15">
            <v>1014.11</v>
          </cell>
          <cell r="V15">
            <v>1302.98</v>
          </cell>
          <cell r="W15">
            <v>7800.89</v>
          </cell>
          <cell r="X15">
            <v>2844.4</v>
          </cell>
          <cell r="Y15">
            <v>754.38</v>
          </cell>
          <cell r="Z15">
            <v>1790.59</v>
          </cell>
          <cell r="AA15">
            <v>393.59</v>
          </cell>
        </row>
        <row r="16">
          <cell r="C16" t="str">
            <v>RDD</v>
          </cell>
          <cell r="D16">
            <v>15510.93</v>
          </cell>
          <cell r="E16">
            <v>7.9999999998108251E-2</v>
          </cell>
          <cell r="F16">
            <v>15511.01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2565.71</v>
          </cell>
          <cell r="O16">
            <v>3045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9900.2999999999993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C17" t="str">
            <v>RSX</v>
          </cell>
          <cell r="D17">
            <v>47930.32</v>
          </cell>
          <cell r="E17">
            <v>-5045.6400000000003</v>
          </cell>
          <cell r="F17">
            <v>42884.68</v>
          </cell>
          <cell r="G17">
            <v>233.61</v>
          </cell>
          <cell r="H17">
            <v>328.38</v>
          </cell>
          <cell r="I17">
            <v>297.18</v>
          </cell>
          <cell r="J17">
            <v>1821.34</v>
          </cell>
          <cell r="K17">
            <v>570.34</v>
          </cell>
          <cell r="L17">
            <v>882.79</v>
          </cell>
          <cell r="M17">
            <v>888.63</v>
          </cell>
          <cell r="N17">
            <v>4043.18</v>
          </cell>
          <cell r="O17">
            <v>347.28</v>
          </cell>
          <cell r="P17">
            <v>140.13999999999999</v>
          </cell>
          <cell r="Q17">
            <v>1191.54</v>
          </cell>
          <cell r="R17">
            <v>1854.52</v>
          </cell>
          <cell r="S17">
            <v>3195.71</v>
          </cell>
          <cell r="T17">
            <v>2857.75</v>
          </cell>
          <cell r="U17">
            <v>2328.2199999999998</v>
          </cell>
          <cell r="V17">
            <v>2803.6</v>
          </cell>
          <cell r="W17">
            <v>12092.27</v>
          </cell>
          <cell r="X17">
            <v>4203.37</v>
          </cell>
          <cell r="Y17">
            <v>1607.65</v>
          </cell>
          <cell r="Z17">
            <v>571.11</v>
          </cell>
          <cell r="AA17">
            <v>626.07000000000005</v>
          </cell>
        </row>
        <row r="18">
          <cell r="C18" t="str">
            <v>NTS</v>
          </cell>
          <cell r="D18">
            <v>103.39</v>
          </cell>
          <cell r="E18">
            <v>0.63000000000000966</v>
          </cell>
          <cell r="F18">
            <v>104.02</v>
          </cell>
          <cell r="G18">
            <v>8.0399999999999991</v>
          </cell>
          <cell r="H18">
            <v>11.51</v>
          </cell>
          <cell r="I18">
            <v>0.48</v>
          </cell>
          <cell r="J18">
            <v>14</v>
          </cell>
          <cell r="K18">
            <v>9.5500000000000007</v>
          </cell>
          <cell r="L18">
            <v>7.5</v>
          </cell>
          <cell r="M18">
            <v>3.05</v>
          </cell>
          <cell r="N18">
            <v>1.33</v>
          </cell>
          <cell r="O18">
            <v>4.5599999999999996</v>
          </cell>
          <cell r="P18">
            <v>12.21</v>
          </cell>
          <cell r="Q18">
            <v>0.9</v>
          </cell>
          <cell r="R18">
            <v>9.08</v>
          </cell>
          <cell r="S18">
            <v>0.81</v>
          </cell>
          <cell r="T18">
            <v>0.72</v>
          </cell>
          <cell r="U18">
            <v>3.5</v>
          </cell>
          <cell r="V18">
            <v>5.62</v>
          </cell>
          <cell r="W18">
            <v>0.7</v>
          </cell>
          <cell r="X18">
            <v>2.93</v>
          </cell>
          <cell r="Y18">
            <v>1.18</v>
          </cell>
          <cell r="Z18">
            <v>2.46</v>
          </cell>
          <cell r="AA18">
            <v>3.89</v>
          </cell>
        </row>
        <row r="19">
          <cell r="C19" t="str">
            <v>PNN</v>
          </cell>
          <cell r="D19">
            <v>7105.14</v>
          </cell>
          <cell r="E19">
            <v>238.21999999999935</v>
          </cell>
          <cell r="F19">
            <v>7343.36</v>
          </cell>
          <cell r="G19">
            <v>424.18</v>
          </cell>
          <cell r="H19">
            <v>245.62</v>
          </cell>
          <cell r="I19">
            <v>159.5</v>
          </cell>
          <cell r="J19">
            <v>430.39</v>
          </cell>
          <cell r="K19">
            <v>44.07</v>
          </cell>
          <cell r="L19">
            <v>119.62</v>
          </cell>
          <cell r="M19">
            <v>477.25</v>
          </cell>
          <cell r="N19">
            <v>433</v>
          </cell>
          <cell r="O19">
            <v>149.66</v>
          </cell>
          <cell r="P19">
            <v>185.24</v>
          </cell>
          <cell r="Q19">
            <v>1008.79</v>
          </cell>
          <cell r="R19">
            <v>545.04999999999995</v>
          </cell>
          <cell r="S19">
            <v>251.18</v>
          </cell>
          <cell r="T19">
            <v>380.59</v>
          </cell>
          <cell r="U19">
            <v>315.98</v>
          </cell>
          <cell r="V19">
            <v>308.67</v>
          </cell>
          <cell r="W19">
            <v>780.08</v>
          </cell>
          <cell r="X19">
            <v>167.98</v>
          </cell>
          <cell r="Y19">
            <v>414.5</v>
          </cell>
          <cell r="Z19">
            <v>155.34</v>
          </cell>
          <cell r="AA19">
            <v>346.67</v>
          </cell>
        </row>
        <row r="21">
          <cell r="C21" t="str">
            <v>CTS</v>
          </cell>
          <cell r="D21">
            <v>22.02</v>
          </cell>
          <cell r="E21">
            <v>14.75</v>
          </cell>
          <cell r="F21">
            <v>36.770000000000003</v>
          </cell>
          <cell r="G21">
            <v>6.84</v>
          </cell>
          <cell r="H21">
            <v>4.21</v>
          </cell>
          <cell r="I21">
            <v>0.56999999999999995</v>
          </cell>
          <cell r="J21">
            <v>0.83</v>
          </cell>
          <cell r="K21">
            <v>0.24</v>
          </cell>
          <cell r="L21">
            <v>1.33</v>
          </cell>
          <cell r="M21">
            <v>0.2</v>
          </cell>
          <cell r="N21">
            <v>1.34</v>
          </cell>
          <cell r="O21">
            <v>0.2</v>
          </cell>
          <cell r="P21">
            <v>0.28000000000000003</v>
          </cell>
          <cell r="Q21">
            <v>0.42</v>
          </cell>
          <cell r="R21">
            <v>6.5</v>
          </cell>
          <cell r="S21">
            <v>0.16</v>
          </cell>
          <cell r="T21">
            <v>0.68</v>
          </cell>
          <cell r="U21">
            <v>1.68</v>
          </cell>
          <cell r="V21">
            <v>5.82</v>
          </cell>
          <cell r="W21">
            <v>0.2</v>
          </cell>
          <cell r="X21">
            <v>0.24</v>
          </cell>
          <cell r="Y21">
            <v>0.19</v>
          </cell>
          <cell r="Z21">
            <v>0.84</v>
          </cell>
          <cell r="AA21">
            <v>4</v>
          </cell>
        </row>
        <row r="22">
          <cell r="C22" t="str">
            <v>CQP</v>
          </cell>
          <cell r="D22">
            <v>535.67999999999995</v>
          </cell>
          <cell r="E22">
            <v>0</v>
          </cell>
          <cell r="F22">
            <v>535.67999999999995</v>
          </cell>
          <cell r="G22">
            <v>3.75</v>
          </cell>
          <cell r="H22">
            <v>31.35</v>
          </cell>
          <cell r="I22">
            <v>2</v>
          </cell>
          <cell r="J22">
            <v>15.66</v>
          </cell>
          <cell r="K22">
            <v>2</v>
          </cell>
          <cell r="L22">
            <v>2.19</v>
          </cell>
          <cell r="M22">
            <v>299.16000000000003</v>
          </cell>
          <cell r="N22">
            <v>2</v>
          </cell>
          <cell r="O22">
            <v>2</v>
          </cell>
          <cell r="P22">
            <v>2</v>
          </cell>
          <cell r="Q22">
            <v>14.2</v>
          </cell>
          <cell r="R22">
            <v>22.88</v>
          </cell>
          <cell r="S22">
            <v>14</v>
          </cell>
          <cell r="T22">
            <v>2</v>
          </cell>
          <cell r="U22">
            <v>17.11</v>
          </cell>
          <cell r="V22">
            <v>14.43</v>
          </cell>
          <cell r="W22">
            <v>14.11</v>
          </cell>
          <cell r="X22">
            <v>42.03</v>
          </cell>
          <cell r="Y22">
            <v>27.03</v>
          </cell>
          <cell r="Z22">
            <v>3.77</v>
          </cell>
          <cell r="AA22">
            <v>2.0099999999999998</v>
          </cell>
        </row>
        <row r="23">
          <cell r="C23" t="str">
            <v>CAN</v>
          </cell>
          <cell r="D23">
            <v>4.99</v>
          </cell>
          <cell r="E23">
            <v>0</v>
          </cell>
          <cell r="F23">
            <v>4.99</v>
          </cell>
          <cell r="G23">
            <v>1.5</v>
          </cell>
          <cell r="H23">
            <v>1.24</v>
          </cell>
          <cell r="I23">
            <v>0.1</v>
          </cell>
          <cell r="J23">
            <v>0.1</v>
          </cell>
          <cell r="K23">
            <v>0.1</v>
          </cell>
          <cell r="L23">
            <v>0.1</v>
          </cell>
          <cell r="M23">
            <v>0.1</v>
          </cell>
          <cell r="N23">
            <v>0.1</v>
          </cell>
          <cell r="O23">
            <v>0.1</v>
          </cell>
          <cell r="P23">
            <v>0.1</v>
          </cell>
          <cell r="Q23">
            <v>0.1</v>
          </cell>
          <cell r="R23">
            <v>0.15</v>
          </cell>
          <cell r="S23">
            <v>0.1</v>
          </cell>
          <cell r="T23">
            <v>0.1</v>
          </cell>
          <cell r="U23">
            <v>0.4</v>
          </cell>
          <cell r="V23">
            <v>0.1</v>
          </cell>
          <cell r="W23">
            <v>0.1</v>
          </cell>
          <cell r="X23">
            <v>0.1</v>
          </cell>
          <cell r="Y23">
            <v>0.1</v>
          </cell>
          <cell r="Z23">
            <v>0.1</v>
          </cell>
          <cell r="AA23">
            <v>0.1</v>
          </cell>
        </row>
        <row r="24">
          <cell r="C24" t="str">
            <v>SKK</v>
          </cell>
          <cell r="D24">
            <v>160</v>
          </cell>
          <cell r="E24">
            <v>0</v>
          </cell>
          <cell r="F24">
            <v>160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60</v>
          </cell>
          <cell r="S24">
            <v>0</v>
          </cell>
          <cell r="T24">
            <v>0</v>
          </cell>
          <cell r="U24">
            <v>0</v>
          </cell>
          <cell r="V24">
            <v>100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C25" t="str">
            <v>SKC</v>
          </cell>
          <cell r="F25">
            <v>315.73560000000003</v>
          </cell>
          <cell r="G25">
            <v>9.19</v>
          </cell>
          <cell r="H25">
            <v>68.357900000000015</v>
          </cell>
          <cell r="I25">
            <v>30.172700000000003</v>
          </cell>
          <cell r="J25">
            <v>61.1</v>
          </cell>
          <cell r="K25">
            <v>0</v>
          </cell>
          <cell r="L25">
            <v>0</v>
          </cell>
          <cell r="M25">
            <v>0.38</v>
          </cell>
          <cell r="N25">
            <v>4.8</v>
          </cell>
          <cell r="O25">
            <v>49.16</v>
          </cell>
          <cell r="P25">
            <v>0</v>
          </cell>
          <cell r="Q25">
            <v>6.53</v>
          </cell>
          <cell r="R25">
            <v>18.760000000000002</v>
          </cell>
          <cell r="S25">
            <v>0</v>
          </cell>
          <cell r="T25">
            <v>0</v>
          </cell>
          <cell r="U25">
            <v>2.06</v>
          </cell>
          <cell r="V25">
            <v>23.23</v>
          </cell>
          <cell r="W25">
            <v>0.3</v>
          </cell>
          <cell r="X25">
            <v>1.54</v>
          </cell>
          <cell r="Y25">
            <v>0.15</v>
          </cell>
          <cell r="Z25">
            <v>0</v>
          </cell>
          <cell r="AA25">
            <v>40</v>
          </cell>
        </row>
        <row r="26">
          <cell r="C26" t="str">
            <v>SKX</v>
          </cell>
          <cell r="F26">
            <v>52.51</v>
          </cell>
          <cell r="G26">
            <v>0</v>
          </cell>
          <cell r="H26">
            <v>0</v>
          </cell>
          <cell r="I26">
            <v>3.39</v>
          </cell>
          <cell r="J26">
            <v>1.83</v>
          </cell>
          <cell r="K26">
            <v>0</v>
          </cell>
          <cell r="L26">
            <v>4.63</v>
          </cell>
          <cell r="M26">
            <v>2.93</v>
          </cell>
          <cell r="N26">
            <v>2.35</v>
          </cell>
          <cell r="O26">
            <v>0</v>
          </cell>
          <cell r="P26">
            <v>17.920000000000002</v>
          </cell>
          <cell r="Q26">
            <v>0</v>
          </cell>
          <cell r="R26">
            <v>0</v>
          </cell>
          <cell r="S26">
            <v>0</v>
          </cell>
          <cell r="T26">
            <v>1.97</v>
          </cell>
          <cell r="U26">
            <v>0</v>
          </cell>
          <cell r="V26">
            <v>0</v>
          </cell>
          <cell r="W26">
            <v>0.97</v>
          </cell>
          <cell r="X26">
            <v>6.04</v>
          </cell>
          <cell r="Y26">
            <v>0</v>
          </cell>
          <cell r="Z26">
            <v>4.5</v>
          </cell>
          <cell r="AA26">
            <v>5.98</v>
          </cell>
        </row>
        <row r="27">
          <cell r="C27" t="str">
            <v>SKS</v>
          </cell>
          <cell r="D27">
            <v>98.85</v>
          </cell>
          <cell r="E27">
            <v>28.07</v>
          </cell>
          <cell r="F27">
            <v>126.92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6.17</v>
          </cell>
          <cell r="P27">
            <v>0</v>
          </cell>
          <cell r="Q27">
            <v>6</v>
          </cell>
          <cell r="R27">
            <v>0.78</v>
          </cell>
          <cell r="S27">
            <v>90</v>
          </cell>
          <cell r="T27">
            <v>5.89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16.43</v>
          </cell>
          <cell r="Z27">
            <v>0</v>
          </cell>
          <cell r="AA27">
            <v>1.65</v>
          </cell>
        </row>
        <row r="28">
          <cell r="C28" t="str">
            <v>DDT</v>
          </cell>
          <cell r="D28">
            <v>72.63</v>
          </cell>
          <cell r="E28">
            <v>0</v>
          </cell>
          <cell r="F28">
            <v>72.63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40</v>
          </cell>
          <cell r="M28">
            <v>30.9</v>
          </cell>
          <cell r="N28">
            <v>0</v>
          </cell>
          <cell r="O28">
            <v>1.03</v>
          </cell>
          <cell r="P28">
            <v>0.7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C29" t="str">
            <v>DRA</v>
          </cell>
          <cell r="D29">
            <v>21.5</v>
          </cell>
          <cell r="E29">
            <v>0.89999999999999858</v>
          </cell>
          <cell r="F29">
            <v>22.4</v>
          </cell>
          <cell r="G29">
            <v>0</v>
          </cell>
          <cell r="H29">
            <v>0.5</v>
          </cell>
          <cell r="I29">
            <v>0</v>
          </cell>
          <cell r="J29">
            <v>0.5</v>
          </cell>
          <cell r="K29">
            <v>0.5</v>
          </cell>
          <cell r="L29">
            <v>0.5</v>
          </cell>
          <cell r="M29">
            <v>0.5</v>
          </cell>
          <cell r="N29">
            <v>0.5</v>
          </cell>
          <cell r="O29">
            <v>0.5</v>
          </cell>
          <cell r="P29">
            <v>0.5</v>
          </cell>
          <cell r="Q29">
            <v>1.04</v>
          </cell>
          <cell r="R29">
            <v>7</v>
          </cell>
          <cell r="S29">
            <v>0.5</v>
          </cell>
          <cell r="T29">
            <v>0.5</v>
          </cell>
          <cell r="U29">
            <v>0.5</v>
          </cell>
          <cell r="V29">
            <v>7</v>
          </cell>
          <cell r="W29">
            <v>0.5</v>
          </cell>
          <cell r="X29">
            <v>0.5</v>
          </cell>
          <cell r="Y29">
            <v>0.5</v>
          </cell>
          <cell r="Z29">
            <v>0.36</v>
          </cell>
          <cell r="AA29">
            <v>0</v>
          </cell>
        </row>
        <row r="30">
          <cell r="C30" t="str">
            <v>TTN</v>
          </cell>
          <cell r="D30">
            <v>1.01</v>
          </cell>
          <cell r="F30">
            <v>1.01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1.01</v>
          </cell>
        </row>
        <row r="31">
          <cell r="C31" t="str">
            <v>NTD</v>
          </cell>
          <cell r="D31">
            <v>90.18</v>
          </cell>
          <cell r="E31">
            <v>5.84</v>
          </cell>
          <cell r="F31">
            <v>96.02</v>
          </cell>
          <cell r="G31">
            <v>4.3</v>
          </cell>
          <cell r="H31">
            <v>3.52</v>
          </cell>
          <cell r="I31">
            <v>1.77</v>
          </cell>
          <cell r="J31">
            <v>5.83</v>
          </cell>
          <cell r="K31">
            <v>5.56</v>
          </cell>
          <cell r="L31">
            <v>5.24</v>
          </cell>
          <cell r="M31">
            <v>8.1999999999999993</v>
          </cell>
          <cell r="N31">
            <v>3.13</v>
          </cell>
          <cell r="O31">
            <v>3.95</v>
          </cell>
          <cell r="P31">
            <v>3.36</v>
          </cell>
          <cell r="Q31">
            <v>1.1000000000000001</v>
          </cell>
          <cell r="R31">
            <v>10.37</v>
          </cell>
          <cell r="S31">
            <v>1.36</v>
          </cell>
          <cell r="T31">
            <v>6.22</v>
          </cell>
          <cell r="U31">
            <v>5.36</v>
          </cell>
          <cell r="V31">
            <v>7.26</v>
          </cell>
          <cell r="W31">
            <v>2.7</v>
          </cell>
          <cell r="X31">
            <v>4.55</v>
          </cell>
          <cell r="Y31">
            <v>4.3499999999999996</v>
          </cell>
          <cell r="Z31">
            <v>1.05</v>
          </cell>
          <cell r="AA31">
            <v>6.84</v>
          </cell>
        </row>
        <row r="32">
          <cell r="C32" t="str">
            <v>MNC</v>
          </cell>
          <cell r="F32">
            <v>10.23</v>
          </cell>
          <cell r="H32">
            <v>1.8</v>
          </cell>
          <cell r="I32">
            <v>1.6</v>
          </cell>
          <cell r="J32">
            <v>2.13</v>
          </cell>
          <cell r="L32">
            <v>1.94</v>
          </cell>
          <cell r="N32">
            <v>0.82</v>
          </cell>
          <cell r="P32">
            <v>1.22</v>
          </cell>
          <cell r="T32">
            <v>0.21</v>
          </cell>
          <cell r="V32">
            <v>0.51</v>
          </cell>
        </row>
        <row r="33">
          <cell r="C33" t="str">
            <v>DHT</v>
          </cell>
          <cell r="D33">
            <v>4095.09</v>
          </cell>
          <cell r="E33">
            <v>-20.320000000000164</v>
          </cell>
          <cell r="F33">
            <v>4074.77</v>
          </cell>
          <cell r="G33">
            <v>171.35</v>
          </cell>
          <cell r="H33">
            <v>37.54</v>
          </cell>
          <cell r="I33">
            <v>58.56</v>
          </cell>
          <cell r="J33">
            <v>246.69</v>
          </cell>
          <cell r="K33">
            <v>12.32</v>
          </cell>
          <cell r="L33">
            <v>22.54</v>
          </cell>
          <cell r="M33">
            <v>53.76</v>
          </cell>
          <cell r="N33">
            <v>293.67</v>
          </cell>
          <cell r="O33">
            <v>26.18</v>
          </cell>
          <cell r="P33">
            <v>119.88</v>
          </cell>
          <cell r="Q33">
            <v>894.59</v>
          </cell>
          <cell r="R33">
            <v>339.25</v>
          </cell>
          <cell r="S33">
            <v>47.98</v>
          </cell>
          <cell r="T33">
            <v>290.16000000000003</v>
          </cell>
          <cell r="U33">
            <v>209.62</v>
          </cell>
          <cell r="V33">
            <v>41.15</v>
          </cell>
          <cell r="W33">
            <v>564.77</v>
          </cell>
          <cell r="X33">
            <v>42.12</v>
          </cell>
          <cell r="Y33">
            <v>307.47000000000003</v>
          </cell>
          <cell r="Z33">
            <v>96.38</v>
          </cell>
          <cell r="AA33">
            <v>198.79</v>
          </cell>
        </row>
        <row r="34">
          <cell r="C34" t="str">
            <v>DGT</v>
          </cell>
          <cell r="F34">
            <v>862.04</v>
          </cell>
          <cell r="G34">
            <v>87.2</v>
          </cell>
          <cell r="H34">
            <v>23.05</v>
          </cell>
          <cell r="I34">
            <v>36.450000000000003</v>
          </cell>
          <cell r="J34">
            <v>103.1</v>
          </cell>
          <cell r="K34">
            <v>9.9600000000000009</v>
          </cell>
          <cell r="L34">
            <v>16.86</v>
          </cell>
          <cell r="M34">
            <v>34.840000000000003</v>
          </cell>
          <cell r="N34">
            <v>23.33</v>
          </cell>
          <cell r="O34">
            <v>16.34</v>
          </cell>
          <cell r="P34">
            <v>10.61</v>
          </cell>
          <cell r="Q34">
            <v>36.74</v>
          </cell>
          <cell r="R34">
            <v>33.79</v>
          </cell>
          <cell r="S34">
            <v>33.07</v>
          </cell>
          <cell r="T34">
            <v>64.58</v>
          </cell>
          <cell r="U34">
            <v>27.25</v>
          </cell>
          <cell r="V34">
            <v>11.99</v>
          </cell>
          <cell r="W34">
            <v>95.3</v>
          </cell>
          <cell r="X34">
            <v>35.79</v>
          </cell>
          <cell r="Y34">
            <v>47.88</v>
          </cell>
          <cell r="Z34">
            <v>44.86</v>
          </cell>
          <cell r="AA34">
            <v>69.05</v>
          </cell>
        </row>
        <row r="35">
          <cell r="C35" t="str">
            <v>DTL</v>
          </cell>
          <cell r="F35">
            <v>116.89</v>
          </cell>
          <cell r="G35">
            <v>21.35</v>
          </cell>
          <cell r="H35">
            <v>1.5</v>
          </cell>
          <cell r="I35">
            <v>16.09</v>
          </cell>
          <cell r="J35">
            <v>1.5</v>
          </cell>
          <cell r="K35">
            <v>0.42</v>
          </cell>
          <cell r="L35">
            <v>2.2599999999999998</v>
          </cell>
          <cell r="M35">
            <v>12.47</v>
          </cell>
          <cell r="N35">
            <v>3.3</v>
          </cell>
          <cell r="O35">
            <v>5.4</v>
          </cell>
          <cell r="P35">
            <v>2.2999999999999998</v>
          </cell>
          <cell r="Q35">
            <v>0</v>
          </cell>
          <cell r="R35">
            <v>7.25</v>
          </cell>
          <cell r="S35">
            <v>9.35</v>
          </cell>
          <cell r="T35">
            <v>5.45</v>
          </cell>
          <cell r="U35">
            <v>7.01</v>
          </cell>
          <cell r="V35">
            <v>3.83</v>
          </cell>
          <cell r="W35">
            <v>6.89</v>
          </cell>
          <cell r="X35">
            <v>1.82</v>
          </cell>
          <cell r="Y35">
            <v>0.8</v>
          </cell>
          <cell r="Z35">
            <v>0.73</v>
          </cell>
          <cell r="AA35">
            <v>7.17</v>
          </cell>
        </row>
        <row r="36">
          <cell r="C36" t="str">
            <v>DNL</v>
          </cell>
          <cell r="F36">
            <v>2902.04</v>
          </cell>
          <cell r="G36">
            <v>0.15</v>
          </cell>
          <cell r="H36">
            <v>0</v>
          </cell>
          <cell r="I36">
            <v>1.96</v>
          </cell>
          <cell r="J36">
            <v>133.19999999999999</v>
          </cell>
          <cell r="K36">
            <v>0.06</v>
          </cell>
          <cell r="L36">
            <v>0</v>
          </cell>
          <cell r="M36">
            <v>0</v>
          </cell>
          <cell r="N36">
            <v>261.39999999999998</v>
          </cell>
          <cell r="O36">
            <v>0</v>
          </cell>
          <cell r="P36">
            <v>100.56</v>
          </cell>
          <cell r="Q36">
            <v>854.35</v>
          </cell>
          <cell r="R36">
            <v>292.77</v>
          </cell>
          <cell r="S36">
            <v>0</v>
          </cell>
          <cell r="T36">
            <v>217.12</v>
          </cell>
          <cell r="U36">
            <v>165.48</v>
          </cell>
          <cell r="V36">
            <v>3.63</v>
          </cell>
          <cell r="W36">
            <v>460.56</v>
          </cell>
          <cell r="X36">
            <v>0</v>
          </cell>
          <cell r="Y36">
            <v>251.51</v>
          </cell>
          <cell r="Z36">
            <v>41.14</v>
          </cell>
          <cell r="AA36">
            <v>118.15</v>
          </cell>
        </row>
        <row r="37">
          <cell r="C37" t="str">
            <v>DBV</v>
          </cell>
          <cell r="F37">
            <v>2.63</v>
          </cell>
          <cell r="G37">
            <v>0.38</v>
          </cell>
          <cell r="H37">
            <v>0.11</v>
          </cell>
          <cell r="I37">
            <v>0.1</v>
          </cell>
          <cell r="J37">
            <v>0.05</v>
          </cell>
          <cell r="K37">
            <v>0.03</v>
          </cell>
          <cell r="L37">
            <v>0.04</v>
          </cell>
          <cell r="M37">
            <v>0.02</v>
          </cell>
          <cell r="N37">
            <v>0.3</v>
          </cell>
          <cell r="O37">
            <v>0.03</v>
          </cell>
          <cell r="P37">
            <v>0.03</v>
          </cell>
          <cell r="Q37">
            <v>0.02</v>
          </cell>
          <cell r="R37">
            <v>0.04</v>
          </cell>
          <cell r="S37">
            <v>0.02</v>
          </cell>
          <cell r="T37">
            <v>0.04</v>
          </cell>
          <cell r="U37">
            <v>0.18</v>
          </cell>
          <cell r="V37">
            <v>0.02</v>
          </cell>
          <cell r="W37">
            <v>0.04</v>
          </cell>
          <cell r="X37">
            <v>0.05</v>
          </cell>
          <cell r="Y37">
            <v>0.02</v>
          </cell>
          <cell r="Z37">
            <v>1.04</v>
          </cell>
          <cell r="AA37">
            <v>7.0000000000000007E-2</v>
          </cell>
        </row>
        <row r="38">
          <cell r="C38" t="str">
            <v>DVH</v>
          </cell>
          <cell r="D38">
            <v>44.96</v>
          </cell>
          <cell r="E38">
            <v>0.88000000000000256</v>
          </cell>
          <cell r="F38">
            <v>45.84</v>
          </cell>
          <cell r="G38">
            <v>19.41</v>
          </cell>
          <cell r="H38">
            <v>4</v>
          </cell>
          <cell r="I38">
            <v>1.31</v>
          </cell>
          <cell r="J38">
            <v>4.4400000000000004</v>
          </cell>
          <cell r="K38">
            <v>0.36</v>
          </cell>
          <cell r="L38">
            <v>0.82</v>
          </cell>
          <cell r="M38">
            <v>1.1399999999999999</v>
          </cell>
          <cell r="N38">
            <v>0.7</v>
          </cell>
          <cell r="O38">
            <v>0.96</v>
          </cell>
          <cell r="P38">
            <v>0.96</v>
          </cell>
          <cell r="Q38">
            <v>0.99</v>
          </cell>
          <cell r="R38">
            <v>0.1</v>
          </cell>
          <cell r="S38">
            <v>0.85</v>
          </cell>
          <cell r="T38">
            <v>0.35</v>
          </cell>
          <cell r="U38">
            <v>0.27</v>
          </cell>
          <cell r="V38">
            <v>3.9</v>
          </cell>
          <cell r="W38">
            <v>0.47</v>
          </cell>
          <cell r="X38">
            <v>0.06</v>
          </cell>
          <cell r="Y38">
            <v>0.44</v>
          </cell>
          <cell r="Z38">
            <v>3.41</v>
          </cell>
          <cell r="AA38">
            <v>0.9</v>
          </cell>
        </row>
        <row r="39">
          <cell r="C39" t="str">
            <v>DYT</v>
          </cell>
          <cell r="D39">
            <v>10.029999999999999</v>
          </cell>
          <cell r="E39">
            <v>1.23</v>
          </cell>
          <cell r="F39">
            <v>11.26</v>
          </cell>
          <cell r="G39">
            <v>3.28</v>
          </cell>
          <cell r="H39">
            <v>1.65</v>
          </cell>
          <cell r="I39">
            <v>0.28000000000000003</v>
          </cell>
          <cell r="J39">
            <v>0.36</v>
          </cell>
          <cell r="K39">
            <v>0.06</v>
          </cell>
          <cell r="L39">
            <v>0.3</v>
          </cell>
          <cell r="M39">
            <v>0.08</v>
          </cell>
          <cell r="N39">
            <v>1.64</v>
          </cell>
          <cell r="O39">
            <v>0.11</v>
          </cell>
          <cell r="P39">
            <v>0.42</v>
          </cell>
          <cell r="Q39">
            <v>0.11</v>
          </cell>
          <cell r="R39">
            <v>0.12</v>
          </cell>
          <cell r="S39">
            <v>0.31</v>
          </cell>
          <cell r="T39">
            <v>0.21</v>
          </cell>
          <cell r="U39">
            <v>0.4</v>
          </cell>
          <cell r="V39">
            <v>0.44</v>
          </cell>
          <cell r="W39">
            <v>0.15</v>
          </cell>
          <cell r="X39">
            <v>0.77</v>
          </cell>
          <cell r="Y39">
            <v>0.14000000000000001</v>
          </cell>
          <cell r="Z39">
            <v>0.34</v>
          </cell>
          <cell r="AA39">
            <v>0.09</v>
          </cell>
        </row>
        <row r="40">
          <cell r="C40" t="str">
            <v>DGD</v>
          </cell>
          <cell r="D40">
            <v>84.73</v>
          </cell>
          <cell r="E40">
            <v>-0.82999999999999829</v>
          </cell>
          <cell r="F40">
            <v>83.9</v>
          </cell>
          <cell r="G40">
            <v>20.239999999999998</v>
          </cell>
          <cell r="H40">
            <v>3.37</v>
          </cell>
          <cell r="I40">
            <v>1.52</v>
          </cell>
          <cell r="J40">
            <v>2.87</v>
          </cell>
          <cell r="K40">
            <v>0.78</v>
          </cell>
          <cell r="L40">
            <v>1.18</v>
          </cell>
          <cell r="M40">
            <v>2.42</v>
          </cell>
          <cell r="N40">
            <v>1.99</v>
          </cell>
          <cell r="O40">
            <v>1.52</v>
          </cell>
          <cell r="P40">
            <v>3.67</v>
          </cell>
          <cell r="Q40">
            <v>2.21</v>
          </cell>
          <cell r="R40">
            <v>4.9800000000000004</v>
          </cell>
          <cell r="S40">
            <v>3.87</v>
          </cell>
          <cell r="T40">
            <v>2.17</v>
          </cell>
          <cell r="U40">
            <v>6.83</v>
          </cell>
          <cell r="V40">
            <v>14.32</v>
          </cell>
          <cell r="W40">
            <v>1.1599999999999999</v>
          </cell>
          <cell r="X40">
            <v>2.5499999999999998</v>
          </cell>
          <cell r="Y40">
            <v>2.6</v>
          </cell>
          <cell r="Z40">
            <v>0.94</v>
          </cell>
          <cell r="AA40">
            <v>2.71</v>
          </cell>
        </row>
        <row r="41">
          <cell r="C41" t="str">
            <v>DTT</v>
          </cell>
          <cell r="D41">
            <v>40.49</v>
          </cell>
          <cell r="E41">
            <v>0</v>
          </cell>
          <cell r="F41">
            <v>40.49</v>
          </cell>
          <cell r="G41">
            <v>17.940000000000001</v>
          </cell>
          <cell r="H41">
            <v>1.87</v>
          </cell>
          <cell r="I41">
            <v>0.86</v>
          </cell>
          <cell r="J41">
            <v>1.17</v>
          </cell>
          <cell r="K41">
            <v>0.65</v>
          </cell>
          <cell r="L41">
            <v>1.08</v>
          </cell>
          <cell r="M41">
            <v>2.79</v>
          </cell>
          <cell r="N41">
            <v>0</v>
          </cell>
          <cell r="O41">
            <v>1.82</v>
          </cell>
          <cell r="P41">
            <v>1.08</v>
          </cell>
          <cell r="Q41">
            <v>0.17</v>
          </cell>
          <cell r="R41">
            <v>0.2</v>
          </cell>
          <cell r="S41">
            <v>0.51</v>
          </cell>
          <cell r="T41">
            <v>0.24</v>
          </cell>
          <cell r="U41">
            <v>0.2</v>
          </cell>
          <cell r="V41">
            <v>2.71</v>
          </cell>
          <cell r="W41">
            <v>0.2</v>
          </cell>
          <cell r="X41">
            <v>1.08</v>
          </cell>
          <cell r="Y41">
            <v>4.08</v>
          </cell>
          <cell r="Z41">
            <v>1.2</v>
          </cell>
          <cell r="AA41">
            <v>0.64</v>
          </cell>
        </row>
        <row r="42">
          <cell r="C42" t="str">
            <v>DCH</v>
          </cell>
          <cell r="F42">
            <v>9.68</v>
          </cell>
          <cell r="G42">
            <v>1.4</v>
          </cell>
          <cell r="H42">
            <v>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0.25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2</v>
          </cell>
          <cell r="V42">
            <v>0.31</v>
          </cell>
          <cell r="W42">
            <v>0</v>
          </cell>
          <cell r="X42">
            <v>0</v>
          </cell>
          <cell r="Y42">
            <v>0</v>
          </cell>
          <cell r="Z42">
            <v>2.72</v>
          </cell>
          <cell r="AA42">
            <v>0</v>
          </cell>
        </row>
        <row r="43">
          <cell r="C43" t="str">
            <v>DTD</v>
          </cell>
          <cell r="D43">
            <v>3688.33</v>
          </cell>
          <cell r="E43">
            <v>3787.67</v>
          </cell>
          <cell r="F43">
            <v>7476</v>
          </cell>
          <cell r="G43">
            <v>1420</v>
          </cell>
          <cell r="H43">
            <v>1661.1</v>
          </cell>
          <cell r="U43">
            <v>4394.8999999999996</v>
          </cell>
        </row>
        <row r="44">
          <cell r="C44" t="str">
            <v>ODT</v>
          </cell>
          <cell r="D44">
            <v>204.35</v>
          </cell>
          <cell r="E44">
            <v>129.38</v>
          </cell>
          <cell r="F44">
            <v>333.73</v>
          </cell>
          <cell r="G44">
            <v>161.22</v>
          </cell>
          <cell r="H44">
            <v>94.54</v>
          </cell>
          <cell r="U44">
            <v>77.97</v>
          </cell>
        </row>
        <row r="45">
          <cell r="C45" t="str">
            <v>DBT</v>
          </cell>
          <cell r="D45">
            <v>15510.93</v>
          </cell>
          <cell r="E45">
            <v>7.9999999998108251E-2</v>
          </cell>
          <cell r="F45">
            <v>15511.01</v>
          </cell>
          <cell r="N45">
            <v>2565.71</v>
          </cell>
          <cell r="O45">
            <v>3045</v>
          </cell>
          <cell r="W45">
            <v>9900.2999999999993</v>
          </cell>
        </row>
        <row r="46">
          <cell r="C46" t="str">
            <v>DDL</v>
          </cell>
          <cell r="D46">
            <v>276.05</v>
          </cell>
          <cell r="E46">
            <v>0.62009999999997945</v>
          </cell>
          <cell r="F46">
            <v>276.67009999999999</v>
          </cell>
          <cell r="G46">
            <v>0</v>
          </cell>
          <cell r="H46">
            <v>0</v>
          </cell>
          <cell r="I46">
            <v>27.692700000000002</v>
          </cell>
          <cell r="J46">
            <v>59.9</v>
          </cell>
          <cell r="K46">
            <v>0</v>
          </cell>
          <cell r="L46">
            <v>40</v>
          </cell>
          <cell r="M46">
            <v>31.26</v>
          </cell>
          <cell r="N46">
            <v>4.8</v>
          </cell>
          <cell r="O46">
            <v>45.03</v>
          </cell>
          <cell r="P46">
            <v>0.7</v>
          </cell>
          <cell r="Q46">
            <v>6.53</v>
          </cell>
          <cell r="R46">
            <v>18.757400000000001</v>
          </cell>
          <cell r="S46">
            <v>0</v>
          </cell>
          <cell r="T46">
            <v>0</v>
          </cell>
          <cell r="U46">
            <v>2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40</v>
          </cell>
        </row>
        <row r="47">
          <cell r="C47" t="str">
            <v>DNT</v>
          </cell>
          <cell r="F47">
            <v>2382.8000000000002</v>
          </cell>
          <cell r="I47">
            <v>165.03</v>
          </cell>
          <cell r="J47">
            <v>207.18</v>
          </cell>
          <cell r="K47">
            <v>66.8</v>
          </cell>
          <cell r="L47">
            <v>104.69</v>
          </cell>
          <cell r="M47">
            <v>91.93</v>
          </cell>
          <cell r="N47">
            <v>199.45</v>
          </cell>
          <cell r="O47">
            <v>76.849999999999994</v>
          </cell>
          <cell r="P47">
            <v>79.23</v>
          </cell>
          <cell r="Q47">
            <v>199.11</v>
          </cell>
          <cell r="R47">
            <v>79.75</v>
          </cell>
          <cell r="S47">
            <v>196.3</v>
          </cell>
          <cell r="T47">
            <v>141.46</v>
          </cell>
          <cell r="V47">
            <v>150.56</v>
          </cell>
          <cell r="W47">
            <v>87.69</v>
          </cell>
          <cell r="X47">
            <v>69.290000000000006</v>
          </cell>
          <cell r="Y47">
            <v>94.89</v>
          </cell>
          <cell r="Z47">
            <v>169.68</v>
          </cell>
          <cell r="AA47">
            <v>202.91</v>
          </cell>
        </row>
        <row r="48">
          <cell r="C48" t="str">
            <v>ONT</v>
          </cell>
          <cell r="F48">
            <v>921.23</v>
          </cell>
          <cell r="I48">
            <v>60.55</v>
          </cell>
          <cell r="J48">
            <v>73.7</v>
          </cell>
          <cell r="K48">
            <v>16.3</v>
          </cell>
          <cell r="L48">
            <v>22.85</v>
          </cell>
          <cell r="M48">
            <v>65.540000000000006</v>
          </cell>
          <cell r="N48">
            <v>37.53</v>
          </cell>
          <cell r="O48">
            <v>47.04</v>
          </cell>
          <cell r="P48">
            <v>35.81</v>
          </cell>
          <cell r="Q48">
            <v>82.17</v>
          </cell>
          <cell r="R48">
            <v>64.260000000000005</v>
          </cell>
          <cell r="S48">
            <v>80.91</v>
          </cell>
          <cell r="T48">
            <v>44.18</v>
          </cell>
          <cell r="V48">
            <v>79.67</v>
          </cell>
          <cell r="W48">
            <v>28.19</v>
          </cell>
          <cell r="X48">
            <v>19.399999999999999</v>
          </cell>
          <cell r="Y48">
            <v>51.26</v>
          </cell>
          <cell r="Z48">
            <v>32.32</v>
          </cell>
          <cell r="AA48">
            <v>79.55</v>
          </cell>
        </row>
        <row r="50">
          <cell r="C50" t="str">
            <v>DCS</v>
          </cell>
          <cell r="D50">
            <v>2601.5</v>
          </cell>
          <cell r="E50">
            <v>-1267.47</v>
          </cell>
          <cell r="F50">
            <v>1334.03</v>
          </cell>
          <cell r="G50">
            <v>0.92000000000000171</v>
          </cell>
          <cell r="H50">
            <v>13.09</v>
          </cell>
          <cell r="I50">
            <v>0.32</v>
          </cell>
          <cell r="J50">
            <v>12.11</v>
          </cell>
          <cell r="K50">
            <v>48.05</v>
          </cell>
          <cell r="L50">
            <v>0.89</v>
          </cell>
          <cell r="M50">
            <v>40.799999999999997</v>
          </cell>
          <cell r="N50">
            <v>0.43999999999999773</v>
          </cell>
          <cell r="O50">
            <v>30.65</v>
          </cell>
          <cell r="P50">
            <v>18.55</v>
          </cell>
          <cell r="Q50">
            <v>2.33</v>
          </cell>
          <cell r="R50">
            <v>0.57999999999999829</v>
          </cell>
          <cell r="S50">
            <v>215.04</v>
          </cell>
          <cell r="T50">
            <v>282.51</v>
          </cell>
          <cell r="U50">
            <v>201.44</v>
          </cell>
          <cell r="V50">
            <v>117.36</v>
          </cell>
          <cell r="W50">
            <v>7.4</v>
          </cell>
          <cell r="X50">
            <v>331.87</v>
          </cell>
          <cell r="Y50">
            <v>1.9999999999996021E-2</v>
          </cell>
          <cell r="Z50">
            <v>9.24</v>
          </cell>
          <cell r="AA50">
            <v>0.42000000000000171</v>
          </cell>
        </row>
        <row r="51">
          <cell r="D51">
            <v>811.53</v>
          </cell>
          <cell r="E51">
            <v>1126.93</v>
          </cell>
          <cell r="F51">
            <v>1938.46</v>
          </cell>
          <cell r="G51">
            <v>32</v>
          </cell>
          <cell r="H51">
            <v>4.42</v>
          </cell>
          <cell r="I51">
            <v>12</v>
          </cell>
          <cell r="J51">
            <v>45.42</v>
          </cell>
          <cell r="K51">
            <v>4</v>
          </cell>
          <cell r="L51">
            <v>3</v>
          </cell>
          <cell r="M51">
            <v>59</v>
          </cell>
          <cell r="N51">
            <v>78.28</v>
          </cell>
          <cell r="O51">
            <v>6.33</v>
          </cell>
          <cell r="P51">
            <v>8.4600000000000009</v>
          </cell>
          <cell r="Q51">
            <v>114.91</v>
          </cell>
          <cell r="R51">
            <v>59</v>
          </cell>
          <cell r="S51">
            <v>361.52</v>
          </cell>
          <cell r="T51">
            <v>89.3</v>
          </cell>
          <cell r="U51">
            <v>106</v>
          </cell>
          <cell r="V51">
            <v>359.42</v>
          </cell>
          <cell r="W51">
            <v>50.3</v>
          </cell>
          <cell r="X51">
            <v>377</v>
          </cell>
          <cell r="Y51">
            <v>81</v>
          </cell>
          <cell r="Z51">
            <v>10.039999999999999</v>
          </cell>
          <cell r="AA51">
            <v>77.06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"/>
      <sheetName val="phu bieu 1.1"/>
      <sheetName val="phubieu1.2"/>
      <sheetName val="H2"/>
      <sheetName val="H3.QH"/>
      <sheetName val="H4.QH"/>
      <sheetName val="H5.QH"/>
      <sheetName val="H6"/>
      <sheetName val="phu bieu 6.1"/>
      <sheetName val="H7"/>
      <sheetName val="H8"/>
      <sheetName val="H9"/>
      <sheetName val="H10"/>
      <sheetName val="h11"/>
      <sheetName val="H12.QH"/>
      <sheetName val="H13"/>
      <sheetName val="Sheet5"/>
      <sheetName val="tinhtoanchuchuyen"/>
      <sheetName val="Sheet4"/>
      <sheetName val="NCSD TCHGD"/>
      <sheetName val="CTSD cap Tinh XD"/>
      <sheetName val="dUANTHUCHIEN2014"/>
      <sheetName val="Sheet1"/>
      <sheetName val="Sheet2"/>
      <sheetName val="Sheet3"/>
      <sheetName val="HT2011"/>
      <sheetName val="H chua sd"/>
      <sheetName val="KH chuyen doi"/>
      <sheetName val="KHThu hoi dat"/>
      <sheetName val="DMD AN nam 2014"/>
      <sheetName val="Thu chi"/>
      <sheetName val="HT xa"/>
      <sheetName val="Sheet6"/>
    </sheetNames>
    <sheetDataSet>
      <sheetData sheetId="0" refreshError="1">
        <row r="8">
          <cell r="C8" t="str">
            <v>NNP</v>
          </cell>
          <cell r="D8">
            <v>113379.29470300001</v>
          </cell>
        </row>
        <row r="9">
          <cell r="C9" t="str">
            <v>LUA</v>
          </cell>
          <cell r="D9">
            <v>1477.8827699999997</v>
          </cell>
        </row>
        <row r="10">
          <cell r="C10" t="str">
            <v>LUC</v>
          </cell>
          <cell r="D10">
            <v>1057.5099999999998</v>
          </cell>
        </row>
        <row r="11">
          <cell r="C11" t="str">
            <v>HNK</v>
          </cell>
          <cell r="D11">
            <v>1331.47</v>
          </cell>
        </row>
        <row r="12">
          <cell r="C12" t="str">
            <v>CLN</v>
          </cell>
          <cell r="D12">
            <v>2677.4049330000003</v>
          </cell>
        </row>
        <row r="13">
          <cell r="C13" t="str">
            <v>RPH</v>
          </cell>
          <cell r="D13">
            <v>46322.340000000004</v>
          </cell>
        </row>
        <row r="14">
          <cell r="C14" t="str">
            <v>RDD</v>
          </cell>
          <cell r="D14">
            <v>15597.009999999998</v>
          </cell>
        </row>
        <row r="15">
          <cell r="C15" t="str">
            <v>RSX</v>
          </cell>
          <cell r="D15">
            <v>45742.739420000005</v>
          </cell>
        </row>
        <row r="16">
          <cell r="C16" t="str">
            <v>NTS</v>
          </cell>
          <cell r="D16">
            <v>230.44757999999999</v>
          </cell>
        </row>
        <row r="17">
          <cell r="C17" t="str">
            <v>LMU</v>
          </cell>
        </row>
        <row r="18">
          <cell r="C18" t="str">
            <v>NKH</v>
          </cell>
        </row>
        <row r="19">
          <cell r="C19" t="str">
            <v>PNN</v>
          </cell>
          <cell r="D19">
            <v>5867.6851470000011</v>
          </cell>
        </row>
        <row r="21">
          <cell r="C21" t="str">
            <v>CQP</v>
          </cell>
          <cell r="D21">
            <v>131.50829999999999</v>
          </cell>
        </row>
        <row r="22">
          <cell r="C22" t="str">
            <v>CAN</v>
          </cell>
          <cell r="D22">
            <v>0.69</v>
          </cell>
        </row>
        <row r="23">
          <cell r="C23" t="str">
            <v>SKK</v>
          </cell>
        </row>
        <row r="24">
          <cell r="C24" t="str">
            <v>SKT</v>
          </cell>
        </row>
        <row r="25">
          <cell r="C25" t="str">
            <v>SKN</v>
          </cell>
          <cell r="D25">
            <v>8.7799999999999994</v>
          </cell>
        </row>
        <row r="26">
          <cell r="C26" t="str">
            <v>TMD</v>
          </cell>
          <cell r="D26">
            <v>2.2335099999999999</v>
          </cell>
        </row>
        <row r="27">
          <cell r="C27" t="str">
            <v>SKC</v>
          </cell>
          <cell r="D27">
            <v>8.4699999999999989</v>
          </cell>
        </row>
        <row r="28">
          <cell r="C28" t="str">
            <v>SKS</v>
          </cell>
          <cell r="D28">
            <v>8.8499999999999979</v>
          </cell>
        </row>
        <row r="29">
          <cell r="C29" t="str">
            <v>DHT</v>
          </cell>
          <cell r="D29">
            <v>3061.2729370000002</v>
          </cell>
        </row>
        <row r="30">
          <cell r="C30" t="str">
            <v>DDT</v>
          </cell>
          <cell r="D30">
            <v>31.599999999999998</v>
          </cell>
        </row>
        <row r="31">
          <cell r="C31" t="str">
            <v>DDL</v>
          </cell>
          <cell r="D31">
            <v>1.03</v>
          </cell>
        </row>
        <row r="32">
          <cell r="C32" t="str">
            <v>DRA</v>
          </cell>
          <cell r="D32">
            <v>0.36</v>
          </cell>
        </row>
        <row r="33">
          <cell r="C33" t="str">
            <v>ONT</v>
          </cell>
          <cell r="D33">
            <v>1626.7811899999997</v>
          </cell>
        </row>
        <row r="34">
          <cell r="C34" t="str">
            <v>ODT</v>
          </cell>
          <cell r="D34">
            <v>186.30921000000001</v>
          </cell>
        </row>
        <row r="35">
          <cell r="C35" t="str">
            <v>TSC</v>
          </cell>
          <cell r="D35">
            <v>13.77947</v>
          </cell>
        </row>
        <row r="36">
          <cell r="C36" t="str">
            <v>DTS</v>
          </cell>
          <cell r="D36">
            <v>9.8005299999999984</v>
          </cell>
        </row>
        <row r="37">
          <cell r="C37" t="str">
            <v>DNG</v>
          </cell>
        </row>
        <row r="38">
          <cell r="C38" t="str">
            <v>TON</v>
          </cell>
          <cell r="D38">
            <v>0.63</v>
          </cell>
        </row>
        <row r="39">
          <cell r="C39" t="str">
            <v>NTD</v>
          </cell>
          <cell r="D39">
            <v>81.669999999999987</v>
          </cell>
        </row>
        <row r="40">
          <cell r="C40" t="str">
            <v>SKX</v>
          </cell>
          <cell r="D40">
            <v>19.91</v>
          </cell>
        </row>
        <row r="41">
          <cell r="C41" t="str">
            <v>DSH</v>
          </cell>
          <cell r="D41">
            <v>12.719999999999999</v>
          </cell>
        </row>
        <row r="42">
          <cell r="C42" t="str">
            <v>DKV</v>
          </cell>
          <cell r="D42">
            <v>0</v>
          </cell>
        </row>
        <row r="43">
          <cell r="C43" t="str">
            <v>TIN</v>
          </cell>
          <cell r="D43">
            <v>0.59</v>
          </cell>
        </row>
        <row r="44">
          <cell r="C44" t="str">
            <v>SON</v>
          </cell>
          <cell r="D44">
            <v>650.4699999999998</v>
          </cell>
        </row>
        <row r="45">
          <cell r="C45" t="str">
            <v>MNC</v>
          </cell>
          <cell r="D45">
            <v>10.23</v>
          </cell>
        </row>
        <row r="46">
          <cell r="C46" t="str">
            <v>PNK</v>
          </cell>
          <cell r="D46">
            <v>0</v>
          </cell>
        </row>
        <row r="47">
          <cell r="C47" t="str">
            <v>CSD</v>
          </cell>
          <cell r="D47">
            <v>3216.6200000000003</v>
          </cell>
        </row>
        <row r="48">
          <cell r="C48" t="str">
            <v>KCN</v>
          </cell>
        </row>
        <row r="49">
          <cell r="C49" t="str">
            <v>KKT</v>
          </cell>
        </row>
        <row r="50">
          <cell r="C50" t="str">
            <v>KDT</v>
          </cell>
          <cell r="D50">
            <v>1420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S" refreshedDate="42638.867296412034" createdVersion="1" refreshedVersion="3" recordCount="78" upgradeOnRefresh="1">
  <cacheSource type="worksheet">
    <worksheetSource ref="A3:BJ81" sheet="Phu bieu chuyen doi"/>
  </cacheSource>
  <cacheFields count="62">
    <cacheField name="STT" numFmtId="0">
      <sharedItems containsSemiMixedTypes="0" containsString="0" containsNumber="1" containsInteger="1" minValue="1" maxValue="58"/>
    </cacheField>
    <cacheField name="Tên công trình" numFmtId="0">
      <sharedItems/>
    </cacheField>
    <cacheField name="CAP" numFmtId="0">
      <sharedItems/>
    </cacheField>
    <cacheField name="Ng/LV" numFmtId="0">
      <sharedItems containsNonDate="0" containsString="0" containsBlank="1"/>
    </cacheField>
    <cacheField name="Cap2" numFmtId="0">
      <sharedItems containsNonDate="0" containsString="0" containsBlank="1"/>
    </cacheField>
    <cacheField name="Đtuong" numFmtId="0">
      <sharedItems containsString="0" containsBlank="1" containsNumber="1" minValue="0.03" maxValue="1.2"/>
    </cacheField>
    <cacheField name="MD TONG" numFmtId="0">
      <sharedItems containsNonDate="0" containsString="0" containsBlank="1"/>
    </cacheField>
    <cacheField name="DT" numFmtId="0">
      <sharedItems containsString="0" containsBlank="1" containsNumber="1" minValue="0.01" maxValue="26.7"/>
    </cacheField>
    <cacheField name="MDQH" numFmtId="0">
      <sharedItems count="24">
        <s v="DSH"/>
        <s v="DGT"/>
        <s v="DGD"/>
        <s v="DNL"/>
        <s v="ODT"/>
        <s v="DVH"/>
        <s v="DTL"/>
        <s v="TMD"/>
        <s v="CQP"/>
        <s v="ONT"/>
        <s v="CLN"/>
        <s v="DKV"/>
        <s v="RSX"/>
        <s v="NTD"/>
        <s v="MNC"/>
        <s v="SKC"/>
        <s v="NKH" u="1"/>
        <s v="DRA" u="1"/>
        <s v="SKN" u="1"/>
        <s v="CAN" u="1"/>
        <s v="TSC" u="1"/>
        <s v="DTS" u="1"/>
        <s v="TON" u="1"/>
        <s v="TSN" u="1"/>
      </sharedItems>
    </cacheField>
    <cacheField name="Xã" numFmtId="0">
      <sharedItems/>
    </cacheField>
    <cacheField name="TT" numFmtId="0">
      <sharedItems containsSemiMixedTypes="0" containsString="0" containsNumber="1" minValue="0" maxValue="26.7"/>
    </cacheField>
    <cacheField name="tt1" numFmtId="0">
      <sharedItems containsBlank="1" containsMixedTypes="1" containsNumber="1" containsInteger="1" minValue="0" maxValue="0" count="3">
        <s v="th"/>
        <m/>
        <n v="0" u="1"/>
      </sharedItems>
    </cacheField>
    <cacheField name="NNP" numFmtId="0">
      <sharedItems containsSemiMixedTypes="0" containsString="0" containsNumber="1" minValue="0" maxValue="24.8"/>
    </cacheField>
    <cacheField name="LUA" numFmtId="0">
      <sharedItems containsString="0" containsBlank="1" containsNumber="1" minValue="0.02" maxValue="0.05"/>
    </cacheField>
    <cacheField name="LUC" numFmtId="0">
      <sharedItems containsString="0" containsBlank="1" containsNumber="1" minValue="0.02" maxValue="0.05"/>
    </cacheField>
    <cacheField name="HNK" numFmtId="0">
      <sharedItems containsString="0" containsBlank="1" containsNumber="1" minValue="0.01" maxValue="4"/>
    </cacheField>
    <cacheField name="CLN" numFmtId="0">
      <sharedItems containsString="0" containsBlank="1" containsNumber="1" minValue="0.03" maxValue="0.8"/>
    </cacheField>
    <cacheField name="RPH" numFmtId="0">
      <sharedItems containsString="0" containsBlank="1" containsNumber="1" minValue="3.18" maxValue="3.18"/>
    </cacheField>
    <cacheField name="RDD" numFmtId="0">
      <sharedItems containsNonDate="0" containsString="0" containsBlank="1"/>
    </cacheField>
    <cacheField name="RSX" numFmtId="0">
      <sharedItems containsString="0" containsBlank="1" containsNumber="1" minValue="0.05" maxValue="20.8"/>
    </cacheField>
    <cacheField name="NTS" numFmtId="0">
      <sharedItems containsString="0" containsBlank="1" containsNumber="1" minValue="0.01" maxValue="1.98"/>
    </cacheField>
    <cacheField name="LMU" numFmtId="0">
      <sharedItems containsNonDate="0" containsString="0" containsBlank="1"/>
    </cacheField>
    <cacheField name="NKH" numFmtId="0">
      <sharedItems containsNonDate="0" containsString="0" containsBlank="1"/>
    </cacheField>
    <cacheField name="PNN" numFmtId="0">
      <sharedItems containsSemiMixedTypes="0" containsString="0" containsNumber="1" minValue="0" maxValue="2.2999999999999998"/>
    </cacheField>
    <cacheField name="CQP" numFmtId="0">
      <sharedItems containsNonDate="0" containsString="0" containsBlank="1"/>
    </cacheField>
    <cacheField name="CAN" numFmtId="0">
      <sharedItems containsNonDate="0" containsString="0" containsBlank="1"/>
    </cacheField>
    <cacheField name="SKK" numFmtId="0">
      <sharedItems containsNonDate="0" containsString="0" containsBlank="1"/>
    </cacheField>
    <cacheField name="SKT" numFmtId="0">
      <sharedItems containsNonDate="0" containsString="0" containsBlank="1"/>
    </cacheField>
    <cacheField name="SKN" numFmtId="0">
      <sharedItems containsNonDate="0" containsString="0" containsBlank="1"/>
    </cacheField>
    <cacheField name="TMD" numFmtId="0">
      <sharedItems containsNonDate="0" containsString="0" containsBlank="1"/>
    </cacheField>
    <cacheField name="SKC" numFmtId="0">
      <sharedItems containsString="0" containsBlank="1" containsNumber="1" minValue="0.11" maxValue="0.11"/>
    </cacheField>
    <cacheField name="SKS" numFmtId="0">
      <sharedItems containsNonDate="0" containsString="0" containsBlank="1"/>
    </cacheField>
    <cacheField name="DHT" numFmtId="0">
      <sharedItems containsSemiMixedTypes="0" containsString="0" containsNumber="1" minValue="0" maxValue="1.7"/>
    </cacheField>
    <cacheField name="DVH" numFmtId="0">
      <sharedItems containsString="0" containsBlank="1" containsNumber="1" minValue="0.05" maxValue="7.0000000000000007E-2"/>
    </cacheField>
    <cacheField name="DXH" numFmtId="0">
      <sharedItems containsNonDate="0" containsString="0" containsBlank="1"/>
    </cacheField>
    <cacheField name="DYT" numFmtId="0">
      <sharedItems containsNonDate="0" containsString="0" containsBlank="1"/>
    </cacheField>
    <cacheField name="DGD" numFmtId="0">
      <sharedItems containsString="0" containsBlank="1" containsNumber="1" minValue="0.05" maxValue="0.05"/>
    </cacheField>
    <cacheField name="DTT" numFmtId="0">
      <sharedItems containsString="0" containsBlank="1" containsNumber="1" minValue="0.09" maxValue="0.09"/>
    </cacheField>
    <cacheField name="DKH" numFmtId="0">
      <sharedItems containsNonDate="0" containsString="0" containsBlank="1"/>
    </cacheField>
    <cacheField name="DGT" numFmtId="0">
      <sharedItems containsNonDate="0" containsString="0" containsBlank="1"/>
    </cacheField>
    <cacheField name="DTL" numFmtId="0">
      <sharedItems containsString="0" containsBlank="1" containsNumber="1" minValue="0.03" maxValue="0.04"/>
    </cacheField>
    <cacheField name="DNL" numFmtId="0">
      <sharedItems containsString="0" containsBlank="1" containsNumber="1" minValue="1.7" maxValue="1.7"/>
    </cacheField>
    <cacheField name="DBV" numFmtId="0">
      <sharedItems containsNonDate="0" containsString="0" containsBlank="1"/>
    </cacheField>
    <cacheField name="DCH" numFmtId="0">
      <sharedItems containsString="0" containsBlank="1" containsNumber="1" minValue="0.15" maxValue="0.15"/>
    </cacheField>
    <cacheField name="DDT" numFmtId="0">
      <sharedItems containsNonDate="0" containsString="0" containsBlank="1"/>
    </cacheField>
    <cacheField name="DDL" numFmtId="0">
      <sharedItems containsNonDate="0" containsString="0" containsBlank="1"/>
    </cacheField>
    <cacheField name="DRA" numFmtId="0">
      <sharedItems containsNonDate="0" containsString="0" containsBlank="1"/>
    </cacheField>
    <cacheField name="ONT" numFmtId="0">
      <sharedItems containsString="0" containsBlank="1" containsNumber="1" minValue="0.01" maxValue="0.7"/>
    </cacheField>
    <cacheField name="ODT" numFmtId="0">
      <sharedItems containsString="0" containsBlank="1" containsNumber="1" minValue="0.12" maxValue="1"/>
    </cacheField>
    <cacheField name="TSC" numFmtId="0">
      <sharedItems containsNonDate="0" containsString="0" containsBlank="1"/>
    </cacheField>
    <cacheField name="DTS" numFmtId="0">
      <sharedItems containsNonDate="0" containsString="0" containsBlank="1"/>
    </cacheField>
    <cacheField name="DNG" numFmtId="0">
      <sharedItems containsNonDate="0" containsString="0" containsBlank="1"/>
    </cacheField>
    <cacheField name="TON" numFmtId="0">
      <sharedItems containsNonDate="0" containsString="0" containsBlank="1"/>
    </cacheField>
    <cacheField name="NTD" numFmtId="0">
      <sharedItems containsNonDate="0" containsString="0" containsBlank="1"/>
    </cacheField>
    <cacheField name="SKX" numFmtId="0">
      <sharedItems containsNonDate="0" containsString="0" containsBlank="1"/>
    </cacheField>
    <cacheField name="DSH" numFmtId="0">
      <sharedItems containsNonDate="0" containsString="0" containsBlank="1"/>
    </cacheField>
    <cacheField name="DKV" numFmtId="0">
      <sharedItems containsNonDate="0" containsString="0" containsBlank="1"/>
    </cacheField>
    <cacheField name="TIN" numFmtId="0">
      <sharedItems containsNonDate="0" containsString="0" containsBlank="1"/>
    </cacheField>
    <cacheField name="SON" numFmtId="0">
      <sharedItems containsString="0" containsBlank="1" containsNumber="1" minValue="0.1" maxValue="2.2999999999999998"/>
    </cacheField>
    <cacheField name="MNC" numFmtId="0">
      <sharedItems containsString="0" containsBlank="1" containsNumber="1" minValue="2.02" maxValue="2.02"/>
    </cacheField>
    <cacheField name="PNK" numFmtId="0">
      <sharedItems containsNonDate="0" containsString="0" containsBlank="1"/>
    </cacheField>
    <cacheField name="CSD" numFmtId="0">
      <sharedItems containsString="0" containsBlank="1" containsNumber="1" minValue="0.09" maxValue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n v="1"/>
    <s v="Nhà sinh hoạt Cộng đồng Thôn A Chi&#10;-Hương sơn: "/>
    <s v="BCC"/>
    <m/>
    <m/>
    <m/>
    <m/>
    <n v="0.8"/>
    <x v="0"/>
    <s v="Xã A Roàng"/>
    <n v="0.8"/>
    <x v="0"/>
    <n v="0.8"/>
    <m/>
    <m/>
    <m/>
    <n v="0.8"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"/>
    <s v="Đường giao thông thôn Liên Hiệp xã Hương Lâm"/>
    <s v="CT"/>
    <m/>
    <m/>
    <n v="0.4"/>
    <m/>
    <m/>
    <x v="1"/>
    <s v="Xã Hương Lâm"/>
    <n v="0"/>
    <x v="0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"/>
    <s v="Trường Mần non Sơn Ca. Hạng mục: Nhà 02 tầng 8 phòng học"/>
    <s v="CT"/>
    <m/>
    <m/>
    <m/>
    <m/>
    <n v="0.2"/>
    <x v="2"/>
    <s v="Xã Hồng Kim"/>
    <n v="0.2"/>
    <x v="0"/>
    <n v="0.1"/>
    <m/>
    <m/>
    <m/>
    <m/>
    <m/>
    <m/>
    <n v="0.1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n v="0.1"/>
  </r>
  <r>
    <n v="3"/>
    <s v="Trường Mầm non Bắc Sơn"/>
    <s v="CT"/>
    <m/>
    <m/>
    <m/>
    <m/>
    <n v="1"/>
    <x v="2"/>
    <s v="Xã Bắc Sơn"/>
    <n v="1"/>
    <x v="0"/>
    <n v="1"/>
    <m/>
    <m/>
    <n v="1"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"/>
    <s v="Nhà máy thủy điện A Lin Thượng"/>
    <s v="CT"/>
    <m/>
    <m/>
    <m/>
    <m/>
    <n v="16.57"/>
    <x v="3"/>
    <s v="Xã Hồng Vân"/>
    <n v="16.57"/>
    <x v="1"/>
    <n v="14.57"/>
    <m/>
    <m/>
    <m/>
    <m/>
    <n v="3.18"/>
    <m/>
    <n v="11.39"/>
    <m/>
    <m/>
    <m/>
    <n v="2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n v="2"/>
    <m/>
    <m/>
    <m/>
  </r>
  <r>
    <n v="4"/>
    <s v="Nhà máy thủy điện A Lin Thượng"/>
    <s v="CT"/>
    <m/>
    <m/>
    <m/>
    <m/>
    <n v="1.78"/>
    <x v="3"/>
    <s v="Xã Hồng Trung"/>
    <n v="1.78"/>
    <x v="1"/>
    <n v="0"/>
    <m/>
    <m/>
    <m/>
    <m/>
    <m/>
    <m/>
    <m/>
    <m/>
    <m/>
    <m/>
    <n v="1.78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n v="1.78"/>
    <m/>
    <m/>
    <m/>
  </r>
  <r>
    <n v="5"/>
    <s v="Quy hoạch phân lô đất ở bán đấu giá"/>
    <s v="CT"/>
    <m/>
    <m/>
    <m/>
    <m/>
    <n v="0.11"/>
    <x v="4"/>
    <s v="Thị trấn A Lưới"/>
    <n v="0.11"/>
    <x v="0"/>
    <n v="0"/>
    <m/>
    <m/>
    <m/>
    <m/>
    <m/>
    <m/>
    <m/>
    <m/>
    <m/>
    <m/>
    <n v="0.11"/>
    <m/>
    <m/>
    <m/>
    <m/>
    <m/>
    <m/>
    <n v="0.11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"/>
    <s v="Trường Mầm non Hương Lâm"/>
    <s v="CT"/>
    <m/>
    <m/>
    <m/>
    <m/>
    <n v="0.1"/>
    <x v="2"/>
    <s v="Xã Hương Lâm"/>
    <n v="0.1"/>
    <x v="0"/>
    <n v="0"/>
    <m/>
    <m/>
    <m/>
    <m/>
    <m/>
    <m/>
    <m/>
    <m/>
    <m/>
    <m/>
    <n v="0.1"/>
    <m/>
    <m/>
    <m/>
    <m/>
    <m/>
    <m/>
    <m/>
    <m/>
    <n v="0"/>
    <m/>
    <m/>
    <m/>
    <m/>
    <m/>
    <m/>
    <m/>
    <m/>
    <m/>
    <m/>
    <m/>
    <m/>
    <m/>
    <m/>
    <n v="0.1"/>
    <m/>
    <m/>
    <m/>
    <m/>
    <m/>
    <m/>
    <m/>
    <m/>
    <m/>
    <m/>
    <m/>
    <m/>
    <m/>
    <m/>
  </r>
  <r>
    <n v="7"/>
    <s v="Khu đất đấu giá"/>
    <s v="CT"/>
    <m/>
    <m/>
    <m/>
    <m/>
    <n v="0.18"/>
    <x v="4"/>
    <s v="Thị trấn A Lưới"/>
    <n v="0.18"/>
    <x v="0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n v="0.18"/>
  </r>
  <r>
    <n v="8"/>
    <s v="Dự án Cấp điện khu tái định cư Cu Mực – Kăn Hoa"/>
    <s v="CT"/>
    <m/>
    <m/>
    <m/>
    <m/>
    <n v="2.85"/>
    <x v="3"/>
    <s v="Xã Hồng Hạ"/>
    <n v="2.85"/>
    <x v="0"/>
    <n v="2.85"/>
    <m/>
    <m/>
    <m/>
    <m/>
    <m/>
    <m/>
    <n v="2.85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"/>
    <s v="Đường giao thông từ xã Hồng Trung đến mốc 646"/>
    <s v="CT"/>
    <m/>
    <m/>
    <m/>
    <m/>
    <n v="16"/>
    <x v="1"/>
    <s v="Xã Hồng Trung"/>
    <n v="16"/>
    <x v="0"/>
    <n v="16"/>
    <m/>
    <m/>
    <m/>
    <m/>
    <m/>
    <m/>
    <n v="16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"/>
    <s v="Đường giao thông từ xã Hồng Thủy ra biên giới"/>
    <s v="CT"/>
    <m/>
    <m/>
    <m/>
    <m/>
    <n v="17"/>
    <x v="1"/>
    <s v="Xã Hồng Thủy"/>
    <n v="17"/>
    <x v="0"/>
    <n v="17"/>
    <m/>
    <m/>
    <m/>
    <m/>
    <m/>
    <m/>
    <n v="17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"/>
    <s v="Đường giao thông thôn Quảng Ngạn đi thôn Quảng Lộc, xã Sơn Thủy "/>
    <s v="H"/>
    <m/>
    <m/>
    <n v="0.2"/>
    <m/>
    <m/>
    <x v="1"/>
    <s v="Xã Sơn Thủy"/>
    <n v="0"/>
    <x v="0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"/>
    <s v="Đường giao thông thôn Quảng Vinh, Quảng Ngạn, Quảng Lợi "/>
    <s v="H"/>
    <m/>
    <m/>
    <n v="0.43"/>
    <m/>
    <m/>
    <x v="1"/>
    <s v="Xã Sơn Thủy"/>
    <n v="0"/>
    <x v="0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"/>
    <s v="Đường Sản xuất thôn Kăn Te "/>
    <s v="H"/>
    <m/>
    <m/>
    <n v="0.45"/>
    <m/>
    <m/>
    <x v="1"/>
    <s v="Xã Hồng Thượng"/>
    <n v="0"/>
    <x v="0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"/>
    <s v="Đường vào khu SX TĐC thủy điện A Lưới"/>
    <s v="H"/>
    <m/>
    <m/>
    <n v="0.5"/>
    <m/>
    <m/>
    <x v="1"/>
    <s v="Xã Hồng Thượng"/>
    <n v="0"/>
    <x v="0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"/>
    <s v="Đường giao thông vào khu sản xuất cà phê xã Hồng Thượng"/>
    <s v="H"/>
    <m/>
    <m/>
    <m/>
    <m/>
    <n v="0.24"/>
    <x v="1"/>
    <s v="Xã Hồng Thượng"/>
    <n v="0.24"/>
    <x v="0"/>
    <n v="0.24"/>
    <m/>
    <m/>
    <m/>
    <m/>
    <m/>
    <m/>
    <n v="0.24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"/>
    <s v="Đường giao thông vào khu giãn dân"/>
    <s v="H"/>
    <m/>
    <m/>
    <n v="0.45"/>
    <m/>
    <m/>
    <x v="1"/>
    <s v="Xã Hồng Thượng"/>
    <n v="0"/>
    <x v="0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"/>
    <s v="Nhà Văn hóa xã   A Ngo"/>
    <s v="H"/>
    <m/>
    <m/>
    <m/>
    <m/>
    <n v="0.09"/>
    <x v="5"/>
    <s v="Xã A Ngo"/>
    <n v="0.09"/>
    <x v="0"/>
    <n v="0"/>
    <m/>
    <m/>
    <m/>
    <m/>
    <m/>
    <m/>
    <m/>
    <m/>
    <m/>
    <m/>
    <n v="0.09"/>
    <m/>
    <m/>
    <m/>
    <m/>
    <m/>
    <m/>
    <m/>
    <m/>
    <n v="0.09"/>
    <m/>
    <m/>
    <m/>
    <m/>
    <n v="0.09"/>
    <m/>
    <m/>
    <m/>
    <m/>
    <m/>
    <m/>
    <m/>
    <m/>
    <m/>
    <m/>
    <m/>
    <m/>
    <m/>
    <m/>
    <m/>
    <m/>
    <m/>
    <m/>
    <m/>
    <m/>
    <m/>
    <m/>
    <m/>
    <m/>
  </r>
  <r>
    <n v="8"/>
    <s v="Nhà Văn hóa trung tâm xã Hồng Kim"/>
    <s v="H"/>
    <m/>
    <m/>
    <m/>
    <m/>
    <n v="0.18"/>
    <x v="5"/>
    <s v="Xã Hồng Kim"/>
    <n v="0.18"/>
    <x v="0"/>
    <n v="0.15"/>
    <m/>
    <m/>
    <n v="0.09"/>
    <n v="0.06"/>
    <m/>
    <m/>
    <m/>
    <m/>
    <m/>
    <m/>
    <n v="0.03"/>
    <m/>
    <m/>
    <m/>
    <m/>
    <m/>
    <m/>
    <m/>
    <m/>
    <n v="0"/>
    <m/>
    <m/>
    <m/>
    <m/>
    <m/>
    <m/>
    <m/>
    <m/>
    <m/>
    <m/>
    <m/>
    <m/>
    <m/>
    <m/>
    <n v="0.03"/>
    <m/>
    <m/>
    <m/>
    <m/>
    <m/>
    <m/>
    <m/>
    <m/>
    <m/>
    <m/>
    <m/>
    <m/>
    <m/>
    <m/>
  </r>
  <r>
    <n v="9"/>
    <s v="Nhà Văn hóa trung tâm xã Hương Lâm"/>
    <s v="H"/>
    <m/>
    <m/>
    <m/>
    <m/>
    <n v="0.09"/>
    <x v="5"/>
    <s v="Xã Hương Lâm"/>
    <n v="0.09"/>
    <x v="0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n v="0.09"/>
  </r>
  <r>
    <n v="10"/>
    <s v="Nhà văn hóa xã Phú Vinh"/>
    <s v="H"/>
    <m/>
    <m/>
    <m/>
    <m/>
    <n v="0.09"/>
    <x v="5"/>
    <s v="Xã Phú Vinh"/>
    <n v="0.09"/>
    <x v="0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n v="0.09"/>
  </r>
  <r>
    <n v="11"/>
    <s v="Đường thôn Cân Sâm xã Hồng Hạ (từ nhà ông Châu Văn Tha đến nhà ông Côn Hà)"/>
    <s v="H"/>
    <m/>
    <m/>
    <n v="1.2"/>
    <m/>
    <m/>
    <x v="1"/>
    <s v="Xã Hồng Hạ"/>
    <n v="0"/>
    <x v="0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2"/>
    <s v="Đường thôn Pa Hy đến khe Kiền Kiền, khe Ka Tê "/>
    <s v="H"/>
    <m/>
    <m/>
    <n v="0.71"/>
    <m/>
    <m/>
    <x v="1"/>
    <s v="Xã Hồng Hạ"/>
    <n v="0"/>
    <x v="0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3"/>
    <s v="Xây dựng mới kênh mương xã Hồng Quảng"/>
    <s v="H"/>
    <m/>
    <m/>
    <m/>
    <m/>
    <n v="0.01"/>
    <x v="6"/>
    <s v="Xã Hồng Quảng"/>
    <n v="0.01"/>
    <x v="0"/>
    <n v="0.01"/>
    <m/>
    <m/>
    <n v="0.01"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"/>
    <s v="Đường giao thông thôn A Hố xã Hồng Vân "/>
    <s v="H"/>
    <m/>
    <m/>
    <m/>
    <m/>
    <n v="0.4"/>
    <x v="1"/>
    <s v="Xã Hồng Vân"/>
    <n v="0.4"/>
    <x v="0"/>
    <n v="0.4"/>
    <m/>
    <m/>
    <n v="0.4"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5"/>
    <s v="Trung tâm thương mại huyện A Lưới (giai đoạn 1)"/>
    <s v="H"/>
    <m/>
    <m/>
    <m/>
    <m/>
    <n v="1"/>
    <x v="7"/>
    <s v="Thị trấn A Lưới"/>
    <n v="1"/>
    <x v="0"/>
    <n v="0"/>
    <m/>
    <m/>
    <m/>
    <m/>
    <m/>
    <m/>
    <m/>
    <m/>
    <m/>
    <m/>
    <n v="1"/>
    <m/>
    <m/>
    <m/>
    <m/>
    <m/>
    <m/>
    <m/>
    <m/>
    <n v="0"/>
    <m/>
    <m/>
    <m/>
    <m/>
    <m/>
    <m/>
    <m/>
    <m/>
    <m/>
    <m/>
    <m/>
    <m/>
    <m/>
    <m/>
    <m/>
    <n v="1"/>
    <m/>
    <m/>
    <m/>
    <m/>
    <m/>
    <m/>
    <m/>
    <m/>
    <m/>
    <m/>
    <m/>
    <m/>
    <m/>
  </r>
  <r>
    <n v="16"/>
    <s v="Trường Tiểu học A Roàng"/>
    <s v="H"/>
    <m/>
    <m/>
    <m/>
    <m/>
    <n v="0.05"/>
    <x v="2"/>
    <s v="Xã A Roàng"/>
    <n v="0.05"/>
    <x v="0"/>
    <n v="0.04"/>
    <m/>
    <m/>
    <m/>
    <n v="0.04"/>
    <m/>
    <m/>
    <m/>
    <m/>
    <m/>
    <m/>
    <n v="0.01"/>
    <m/>
    <m/>
    <m/>
    <m/>
    <m/>
    <m/>
    <m/>
    <m/>
    <n v="0"/>
    <m/>
    <m/>
    <m/>
    <m/>
    <m/>
    <m/>
    <m/>
    <m/>
    <m/>
    <m/>
    <m/>
    <m/>
    <m/>
    <m/>
    <n v="0.01"/>
    <m/>
    <m/>
    <m/>
    <m/>
    <m/>
    <m/>
    <m/>
    <m/>
    <m/>
    <m/>
    <m/>
    <m/>
    <m/>
    <m/>
  </r>
  <r>
    <n v="17"/>
    <s v="Trường Mầm non Hương Lâm"/>
    <s v="H"/>
    <m/>
    <m/>
    <n v="0.3"/>
    <m/>
    <m/>
    <x v="2"/>
    <s v="Xã Hương Lâm"/>
    <n v="0"/>
    <x v="0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8"/>
    <s v="Trường Mầm non Hồng Thượng"/>
    <s v="H"/>
    <m/>
    <m/>
    <m/>
    <m/>
    <n v="0.1"/>
    <x v="2"/>
    <s v="Xã Hồng Thượng"/>
    <n v="0.1"/>
    <x v="0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n v="0.1"/>
  </r>
  <r>
    <n v="19"/>
    <s v="Đập và kênh mương thủy lợi&#10;khe A Keel"/>
    <s v="H"/>
    <m/>
    <m/>
    <m/>
    <m/>
    <n v="0.5"/>
    <x v="6"/>
    <s v="Xã A Roàng"/>
    <n v="0.5"/>
    <x v="0"/>
    <n v="0.44000000000000006"/>
    <n v="0.04"/>
    <n v="0.04"/>
    <m/>
    <n v="0.4"/>
    <m/>
    <m/>
    <m/>
    <m/>
    <m/>
    <m/>
    <n v="0.06"/>
    <m/>
    <m/>
    <m/>
    <m/>
    <m/>
    <m/>
    <m/>
    <m/>
    <n v="0"/>
    <m/>
    <m/>
    <m/>
    <m/>
    <m/>
    <m/>
    <m/>
    <m/>
    <m/>
    <m/>
    <m/>
    <m/>
    <m/>
    <m/>
    <n v="0.06"/>
    <m/>
    <m/>
    <m/>
    <m/>
    <m/>
    <m/>
    <m/>
    <m/>
    <m/>
    <m/>
    <m/>
    <m/>
    <m/>
    <m/>
  </r>
  <r>
    <n v="20"/>
    <s v="Đường liên thôn&#10;A Chi-Hương sơn"/>
    <s v="H"/>
    <m/>
    <m/>
    <m/>
    <m/>
    <n v="0.7"/>
    <x v="1"/>
    <s v="Xã A Roàng"/>
    <n v="0.7"/>
    <x v="0"/>
    <n v="0"/>
    <m/>
    <m/>
    <m/>
    <m/>
    <m/>
    <m/>
    <m/>
    <m/>
    <m/>
    <m/>
    <n v="0.7"/>
    <m/>
    <m/>
    <m/>
    <m/>
    <m/>
    <m/>
    <m/>
    <m/>
    <n v="0"/>
    <m/>
    <m/>
    <m/>
    <m/>
    <m/>
    <m/>
    <m/>
    <m/>
    <m/>
    <m/>
    <m/>
    <m/>
    <m/>
    <m/>
    <n v="0.7"/>
    <m/>
    <m/>
    <m/>
    <m/>
    <m/>
    <m/>
    <m/>
    <m/>
    <m/>
    <m/>
    <m/>
    <m/>
    <m/>
    <m/>
  </r>
  <r>
    <n v="21"/>
    <s v="Đường GTNT &#10;thôn Liên Hiệp"/>
    <s v="H"/>
    <m/>
    <m/>
    <m/>
    <m/>
    <n v="0.84"/>
    <x v="1"/>
    <s v="Xã Hương Lâm"/>
    <n v="0.84000000000000008"/>
    <x v="0"/>
    <n v="0.84000000000000008"/>
    <n v="0.03"/>
    <n v="0.03"/>
    <n v="0.5"/>
    <m/>
    <m/>
    <m/>
    <m/>
    <n v="0.31"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"/>
    <s v="Đường vào khu sản xuất và khu nghĩa địa thôn Ka Nôn2"/>
    <s v="H"/>
    <m/>
    <m/>
    <m/>
    <m/>
    <n v="1"/>
    <x v="1"/>
    <s v="Xã Hương Lâm"/>
    <n v="1"/>
    <x v="1"/>
    <n v="1"/>
    <m/>
    <m/>
    <m/>
    <m/>
    <m/>
    <m/>
    <n v="1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3"/>
    <s v="Đường cấp phối từ đập Pơ Ni - Mốc T2, thôn Ka Nôn 2"/>
    <s v="H"/>
    <m/>
    <m/>
    <m/>
    <m/>
    <n v="2"/>
    <x v="1"/>
    <s v="Xã Hương Lâm"/>
    <n v="2"/>
    <x v="1"/>
    <n v="2"/>
    <m/>
    <m/>
    <m/>
    <m/>
    <m/>
    <m/>
    <n v="2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4"/>
    <s v="Đường giao thông nông thôn, thôn Ba Lạch."/>
    <s v="H"/>
    <m/>
    <m/>
    <m/>
    <m/>
    <n v="0.56000000000000005"/>
    <x v="1"/>
    <s v="Xã Hương Lâm"/>
    <n v="0.56000000000000005"/>
    <x v="1"/>
    <n v="0.56000000000000005"/>
    <m/>
    <m/>
    <n v="0.56000000000000005"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5"/>
    <s v="Đường giao thông nông thôn, thôn Ka Nôn 1."/>
    <s v="H"/>
    <m/>
    <m/>
    <m/>
    <m/>
    <n v="0.7"/>
    <x v="1"/>
    <s v="Xã Hương Lâm"/>
    <n v="0.7"/>
    <x v="1"/>
    <n v="0.7"/>
    <m/>
    <m/>
    <n v="0.7"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6"/>
    <s v="Thao trường huấn luyện (bắn) tại Thôn A So 2, xã Hương Lâm"/>
    <s v="H"/>
    <m/>
    <m/>
    <m/>
    <m/>
    <n v="1.07"/>
    <x v="8"/>
    <s v="Xã Hương Lâm"/>
    <n v="1.07"/>
    <x v="1"/>
    <n v="1.07"/>
    <n v="0.02"/>
    <n v="0.02"/>
    <n v="0.04"/>
    <m/>
    <m/>
    <m/>
    <n v="1"/>
    <n v="0.01"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"/>
    <s v="Đường giao thông trung tâm xã, đường liên thôn"/>
    <s v="H"/>
    <m/>
    <m/>
    <m/>
    <m/>
    <n v="7.0000000000000007E-2"/>
    <x v="1"/>
    <s v="Xã Bắc Sơn"/>
    <n v="7.0000000000000007E-2"/>
    <x v="1"/>
    <n v="7.0000000000000007E-2"/>
    <m/>
    <m/>
    <n v="0.02"/>
    <m/>
    <m/>
    <m/>
    <n v="0.05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"/>
    <s v="Các tuyến đường giao thông nội thôn, nội đồng"/>
    <s v="H"/>
    <m/>
    <m/>
    <m/>
    <m/>
    <n v="0.72"/>
    <x v="1"/>
    <s v="Xã Bắc Sơn"/>
    <n v="0.72"/>
    <x v="1"/>
    <n v="0.72"/>
    <n v="0.02"/>
    <n v="0.02"/>
    <m/>
    <m/>
    <m/>
    <m/>
    <n v="0.7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"/>
    <s v="Dự án bố trí dân cư vùng đặc biệt khó khăn tại xã Nhâm"/>
    <s v="H"/>
    <m/>
    <m/>
    <m/>
    <m/>
    <n v="7.64"/>
    <x v="9"/>
    <s v=" Xã Nhâm"/>
    <n v="7.64"/>
    <x v="1"/>
    <n v="7.64"/>
    <m/>
    <m/>
    <m/>
    <m/>
    <m/>
    <m/>
    <n v="7.64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"/>
    <s v="Dự án bố trí dân cư vùng đặc biệt khó khăn tại xã Nhâm"/>
    <s v="H"/>
    <m/>
    <m/>
    <m/>
    <m/>
    <n v="7.6"/>
    <x v="10"/>
    <s v=" Xã Nhâm"/>
    <n v="7.6"/>
    <x v="1"/>
    <n v="7.6"/>
    <m/>
    <m/>
    <m/>
    <m/>
    <m/>
    <m/>
    <n v="7.6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"/>
    <s v="Dự án bố trí dân cư vùng đặc biệt khó khăn tại xã Nhâm"/>
    <s v="H"/>
    <m/>
    <m/>
    <m/>
    <m/>
    <n v="0.18"/>
    <x v="0"/>
    <s v=" Xã Nhâm"/>
    <n v="0.18"/>
    <x v="1"/>
    <n v="0.18"/>
    <m/>
    <m/>
    <m/>
    <m/>
    <m/>
    <m/>
    <n v="0.18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"/>
    <s v="Dự án bố trí dân cư vùng đặc biệt khó khăn tại xã Nhâm"/>
    <s v="H"/>
    <m/>
    <m/>
    <m/>
    <m/>
    <n v="0.32"/>
    <x v="2"/>
    <s v=" Xã Nhâm"/>
    <n v="0.32"/>
    <x v="1"/>
    <n v="0.32"/>
    <m/>
    <m/>
    <m/>
    <m/>
    <m/>
    <m/>
    <n v="0.32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"/>
    <s v="Dự án bố trí dân cư vùng đặc biệt khó khăn tại xã Nhâm"/>
    <s v="H"/>
    <m/>
    <m/>
    <m/>
    <m/>
    <n v="4.6100000000000003"/>
    <x v="11"/>
    <s v=" Xã Nhâm"/>
    <n v="4.6100000000000003"/>
    <x v="1"/>
    <n v="4.6100000000000003"/>
    <m/>
    <m/>
    <m/>
    <m/>
    <m/>
    <m/>
    <n v="4.6100000000000003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"/>
    <s v="Dự án bố trí dân cư vùng đặc biệt khó khăn tại xã Nhâm"/>
    <s v="H"/>
    <m/>
    <m/>
    <n v="0.7"/>
    <m/>
    <m/>
    <x v="12"/>
    <s v=" Xã Nhâm"/>
    <n v="0"/>
    <x v="1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"/>
    <s v="Dự án bố trí dân cư vùng đặc biệt khó khăn tại xã Nhâm"/>
    <s v="H"/>
    <m/>
    <m/>
    <m/>
    <m/>
    <n v="1.29"/>
    <x v="13"/>
    <s v=" Xã Nhâm"/>
    <n v="1.29"/>
    <x v="1"/>
    <n v="1.29"/>
    <m/>
    <m/>
    <m/>
    <m/>
    <m/>
    <m/>
    <n v="1.29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"/>
    <s v="Dự án bố trí dân cư vùng đặc biệt khó khăn tại xã Nhâm"/>
    <s v="H"/>
    <m/>
    <m/>
    <m/>
    <m/>
    <n v="1.1100000000000001"/>
    <x v="14"/>
    <s v=" Xã Nhâm"/>
    <n v="1.1100000000000001"/>
    <x v="1"/>
    <n v="1.1100000000000001"/>
    <m/>
    <m/>
    <m/>
    <m/>
    <m/>
    <m/>
    <n v="1.1100000000000001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"/>
    <s v="Dự án bố trí dân cư vùng đặc biệt khó khăn tại xã Nhâm"/>
    <s v="H"/>
    <m/>
    <m/>
    <m/>
    <m/>
    <n v="4.55"/>
    <x v="1"/>
    <s v=" Xã Nhâm"/>
    <n v="4.55"/>
    <x v="1"/>
    <n v="4.55"/>
    <m/>
    <m/>
    <m/>
    <m/>
    <m/>
    <m/>
    <n v="4.55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"/>
    <s v="Đường sản xuất thôn Nhâm 1, Nhâm 2"/>
    <s v="H"/>
    <m/>
    <m/>
    <m/>
    <m/>
    <n v="4.5"/>
    <x v="1"/>
    <s v=" Xã Nhâm"/>
    <n v="4.5"/>
    <x v="1"/>
    <n v="4.5"/>
    <m/>
    <m/>
    <m/>
    <m/>
    <m/>
    <m/>
    <n v="4.5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1"/>
    <s v="Đường trục thôn Hương Thịnh"/>
    <s v="H"/>
    <m/>
    <m/>
    <m/>
    <m/>
    <n v="0.8"/>
    <x v="1"/>
    <s v="Xã Hương Phong"/>
    <n v="0.8"/>
    <x v="1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n v="0.8"/>
  </r>
  <r>
    <n v="32"/>
    <s v="Nhà Văn hóa trung tâm"/>
    <s v="H"/>
    <m/>
    <m/>
    <m/>
    <m/>
    <n v="0.19"/>
    <x v="5"/>
    <s v="Xã Hồng Thượng"/>
    <n v="0.19"/>
    <x v="1"/>
    <n v="0.12"/>
    <m/>
    <m/>
    <n v="0.12"/>
    <m/>
    <m/>
    <m/>
    <m/>
    <m/>
    <m/>
    <m/>
    <n v="7.0000000000000007E-2"/>
    <m/>
    <m/>
    <m/>
    <m/>
    <m/>
    <m/>
    <m/>
    <m/>
    <n v="0"/>
    <m/>
    <m/>
    <m/>
    <m/>
    <m/>
    <m/>
    <m/>
    <m/>
    <m/>
    <m/>
    <m/>
    <m/>
    <m/>
    <m/>
    <n v="7.0000000000000007E-2"/>
    <m/>
    <m/>
    <m/>
    <m/>
    <m/>
    <m/>
    <m/>
    <m/>
    <m/>
    <m/>
    <m/>
    <m/>
    <m/>
    <m/>
  </r>
  <r>
    <n v="33"/>
    <s v="Đường vào khu sản xuất xã Hồng Thượng"/>
    <s v="H"/>
    <m/>
    <m/>
    <n v="0.2"/>
    <m/>
    <m/>
    <x v="1"/>
    <s v="Xã Hồng Thượng"/>
    <n v="0"/>
    <x v="1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"/>
    <s v="Đường giao thông thôn A Niêng"/>
    <s v="H"/>
    <m/>
    <m/>
    <m/>
    <m/>
    <n v="0.4"/>
    <x v="1"/>
    <s v="Xã Hồng Trung"/>
    <n v="0.4"/>
    <x v="1"/>
    <n v="0.4"/>
    <m/>
    <m/>
    <n v="0.4"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"/>
    <s v="Đường giao thông từ cầu A Lin đến ngã ba vào đập A Lin"/>
    <s v="H"/>
    <m/>
    <m/>
    <m/>
    <m/>
    <n v="2.0499999999999998"/>
    <x v="1"/>
    <s v="Xã Hồng Trung"/>
    <n v="2.0499999999999998"/>
    <x v="1"/>
    <n v="2.0499999999999998"/>
    <m/>
    <m/>
    <m/>
    <m/>
    <m/>
    <m/>
    <n v="2.0499999999999998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"/>
    <s v="Đường giao thông cụm Tây Nam"/>
    <s v="H"/>
    <m/>
    <m/>
    <m/>
    <m/>
    <n v="0.25"/>
    <x v="1"/>
    <s v="Xã Hồng Trung"/>
    <n v="0.25"/>
    <x v="1"/>
    <n v="0.25"/>
    <m/>
    <m/>
    <n v="0.25"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7"/>
    <s v="Đường giao thông nội thôn"/>
    <s v="H"/>
    <m/>
    <m/>
    <m/>
    <m/>
    <n v="0.85"/>
    <x v="1"/>
    <s v="Xã Hồng Trung"/>
    <n v="0.85"/>
    <x v="1"/>
    <n v="0.85"/>
    <n v="0.05"/>
    <n v="0.05"/>
    <m/>
    <m/>
    <m/>
    <m/>
    <n v="0.8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"/>
    <s v="Quy hoạch khu du lịch sinh thái suối A Lin"/>
    <s v="H"/>
    <m/>
    <m/>
    <m/>
    <m/>
    <n v="2"/>
    <x v="7"/>
    <s v="Xã Hồng Trung"/>
    <n v="2"/>
    <x v="1"/>
    <n v="2"/>
    <m/>
    <m/>
    <m/>
    <m/>
    <m/>
    <m/>
    <n v="2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9"/>
    <s v="Xây dựng mới, mở rộng các tuyến đường giao thông"/>
    <s v="H"/>
    <m/>
    <m/>
    <n v="0.1"/>
    <m/>
    <n v="26.7"/>
    <x v="1"/>
    <s v="Xã Phú Vinh"/>
    <n v="26.7"/>
    <x v="0"/>
    <n v="24.8"/>
    <m/>
    <m/>
    <n v="4"/>
    <m/>
    <m/>
    <m/>
    <n v="20.8"/>
    <m/>
    <m/>
    <m/>
    <n v="1.9"/>
    <m/>
    <m/>
    <m/>
    <m/>
    <m/>
    <m/>
    <m/>
    <m/>
    <n v="1.7"/>
    <m/>
    <m/>
    <m/>
    <m/>
    <m/>
    <m/>
    <m/>
    <m/>
    <n v="1.7"/>
    <m/>
    <m/>
    <m/>
    <m/>
    <m/>
    <n v="0.2"/>
    <m/>
    <m/>
    <m/>
    <m/>
    <m/>
    <m/>
    <m/>
    <m/>
    <m/>
    <m/>
    <m/>
    <m/>
    <m/>
    <m/>
  </r>
  <r>
    <n v="40"/>
    <s v="Xây dựng đường giao thông nông thôn"/>
    <s v="H"/>
    <m/>
    <m/>
    <n v="0.03"/>
    <m/>
    <n v="1.1599999999999999"/>
    <x v="1"/>
    <s v="Xã A Đớt"/>
    <n v="1.1600000000000001"/>
    <x v="0"/>
    <n v="1.1200000000000001"/>
    <m/>
    <m/>
    <m/>
    <n v="0.1"/>
    <m/>
    <m/>
    <n v="0.9"/>
    <n v="0.12"/>
    <m/>
    <m/>
    <n v="0.04"/>
    <m/>
    <m/>
    <m/>
    <m/>
    <m/>
    <m/>
    <m/>
    <m/>
    <n v="0.04"/>
    <m/>
    <m/>
    <m/>
    <m/>
    <m/>
    <m/>
    <m/>
    <n v="0.04"/>
    <m/>
    <m/>
    <m/>
    <m/>
    <m/>
    <m/>
    <m/>
    <m/>
    <m/>
    <m/>
    <m/>
    <m/>
    <m/>
    <m/>
    <m/>
    <m/>
    <m/>
    <m/>
    <m/>
    <m/>
    <m/>
  </r>
  <r>
    <n v="41"/>
    <s v="Đường giao thông thôn A Đớt"/>
    <s v="H"/>
    <m/>
    <m/>
    <n v="0.42"/>
    <m/>
    <n v="0.25"/>
    <x v="1"/>
    <s v="Xã A Đớt"/>
    <n v="0.25"/>
    <x v="0"/>
    <n v="0.15"/>
    <m/>
    <m/>
    <m/>
    <n v="0.03"/>
    <m/>
    <m/>
    <n v="0.1"/>
    <n v="0.02"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n v="0.1"/>
  </r>
  <r>
    <n v="42"/>
    <s v="Xây dựng đường giao thông nông thôn"/>
    <s v="H"/>
    <m/>
    <m/>
    <m/>
    <m/>
    <n v="0.8"/>
    <x v="1"/>
    <s v="Xã Hồng Kim"/>
    <n v="0.79999999999999993"/>
    <x v="0"/>
    <n v="0.79999999999999993"/>
    <n v="0.04"/>
    <n v="0.04"/>
    <m/>
    <n v="0.16"/>
    <m/>
    <m/>
    <n v="0.6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3"/>
    <s v="Sữa chữa đập thủy lợi A Tia"/>
    <s v="H"/>
    <m/>
    <m/>
    <m/>
    <m/>
    <n v="0.3"/>
    <x v="6"/>
    <s v="Xã Hồng Kim"/>
    <n v="0.30000000000000004"/>
    <x v="0"/>
    <n v="0.2"/>
    <m/>
    <m/>
    <m/>
    <m/>
    <m/>
    <m/>
    <n v="0.2"/>
    <m/>
    <m/>
    <m/>
    <n v="0.1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n v="0.1"/>
    <m/>
    <m/>
    <m/>
  </r>
  <r>
    <n v="44"/>
    <s v="Quy hoạch phân lô đất ở bán đấu giá"/>
    <s v="H"/>
    <m/>
    <m/>
    <m/>
    <m/>
    <n v="0.05"/>
    <x v="9"/>
    <s v="Xã A Ngo"/>
    <n v="0.05"/>
    <x v="0"/>
    <n v="0"/>
    <m/>
    <m/>
    <m/>
    <m/>
    <m/>
    <m/>
    <m/>
    <m/>
    <m/>
    <m/>
    <n v="0.05"/>
    <m/>
    <m/>
    <m/>
    <m/>
    <m/>
    <m/>
    <m/>
    <m/>
    <n v="0.05"/>
    <m/>
    <m/>
    <m/>
    <n v="0.05"/>
    <m/>
    <m/>
    <m/>
    <m/>
    <m/>
    <m/>
    <m/>
    <m/>
    <m/>
    <m/>
    <m/>
    <m/>
    <m/>
    <m/>
    <m/>
    <m/>
    <m/>
    <m/>
    <m/>
    <m/>
    <m/>
    <m/>
    <m/>
    <m/>
    <m/>
  </r>
  <r>
    <n v="45"/>
    <s v="Quy hoạch phân lô đất ở bán đấu giá"/>
    <s v="H"/>
    <m/>
    <m/>
    <m/>
    <m/>
    <n v="1.1000000000000001"/>
    <x v="9"/>
    <s v="Xã Sơn Thủy"/>
    <n v="1.1000000000000001"/>
    <x v="0"/>
    <n v="1.1000000000000001"/>
    <m/>
    <m/>
    <m/>
    <m/>
    <m/>
    <m/>
    <m/>
    <n v="1.1000000000000001"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6"/>
    <s v="Quy hoạch phân lô đất ở bán đấu giá"/>
    <s v="H"/>
    <m/>
    <m/>
    <m/>
    <m/>
    <n v="1.98"/>
    <x v="9"/>
    <s v="Xã Hồng Thượng"/>
    <n v="1.98"/>
    <x v="0"/>
    <n v="1.98"/>
    <m/>
    <m/>
    <m/>
    <m/>
    <m/>
    <m/>
    <m/>
    <n v="1.98"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7"/>
    <s v="Quy hoạch phân lô đất ở bán đấu giá"/>
    <s v="H"/>
    <m/>
    <m/>
    <m/>
    <m/>
    <n v="0.03"/>
    <x v="9"/>
    <s v="Xã Sơn Thủy"/>
    <n v="0.03"/>
    <x v="0"/>
    <n v="0"/>
    <m/>
    <m/>
    <m/>
    <m/>
    <m/>
    <m/>
    <m/>
    <m/>
    <m/>
    <m/>
    <n v="0.03"/>
    <m/>
    <m/>
    <m/>
    <m/>
    <m/>
    <m/>
    <m/>
    <m/>
    <n v="0.03"/>
    <m/>
    <m/>
    <m/>
    <m/>
    <m/>
    <m/>
    <m/>
    <n v="0.03"/>
    <m/>
    <m/>
    <m/>
    <m/>
    <m/>
    <m/>
    <m/>
    <m/>
    <m/>
    <m/>
    <m/>
    <m/>
    <m/>
    <m/>
    <m/>
    <m/>
    <m/>
    <m/>
    <m/>
    <m/>
    <m/>
  </r>
  <r>
    <n v="48"/>
    <s v="Quy hoạch phân lô đất ở bán đấu giá"/>
    <s v="H"/>
    <m/>
    <m/>
    <m/>
    <m/>
    <n v="7.0000000000000007E-2"/>
    <x v="9"/>
    <s v="Xã Hồng Thượng"/>
    <n v="7.0000000000000007E-2"/>
    <x v="0"/>
    <n v="0"/>
    <m/>
    <m/>
    <m/>
    <m/>
    <m/>
    <m/>
    <m/>
    <m/>
    <m/>
    <m/>
    <n v="7.0000000000000007E-2"/>
    <m/>
    <m/>
    <m/>
    <m/>
    <m/>
    <m/>
    <m/>
    <m/>
    <n v="7.0000000000000007E-2"/>
    <n v="7.0000000000000007E-2"/>
    <m/>
    <m/>
    <m/>
    <m/>
    <m/>
    <m/>
    <m/>
    <m/>
    <m/>
    <m/>
    <m/>
    <m/>
    <m/>
    <m/>
    <m/>
    <m/>
    <m/>
    <m/>
    <m/>
    <m/>
    <m/>
    <m/>
    <m/>
    <m/>
    <m/>
    <m/>
    <m/>
    <m/>
  </r>
  <r>
    <n v="49"/>
    <s v="Quy hoạch phân lô đất ở bán đấu giá"/>
    <s v="H"/>
    <m/>
    <m/>
    <m/>
    <m/>
    <n v="0.05"/>
    <x v="9"/>
    <s v="Xã Hồng Thượng"/>
    <n v="0.05"/>
    <x v="0"/>
    <n v="0"/>
    <m/>
    <m/>
    <m/>
    <m/>
    <m/>
    <m/>
    <m/>
    <m/>
    <m/>
    <m/>
    <n v="0.05"/>
    <m/>
    <m/>
    <m/>
    <m/>
    <m/>
    <m/>
    <m/>
    <m/>
    <n v="0.05"/>
    <n v="0.05"/>
    <m/>
    <m/>
    <m/>
    <m/>
    <m/>
    <m/>
    <m/>
    <m/>
    <m/>
    <m/>
    <m/>
    <m/>
    <m/>
    <m/>
    <m/>
    <m/>
    <m/>
    <m/>
    <m/>
    <m/>
    <m/>
    <m/>
    <m/>
    <m/>
    <m/>
    <m/>
    <m/>
    <m/>
  </r>
  <r>
    <n v="50"/>
    <s v="Quy hoạch phân lô đấu giá khu đất đối diện trung tâm dạy nghề huyện"/>
    <s v="H"/>
    <m/>
    <m/>
    <m/>
    <m/>
    <n v="0.15"/>
    <x v="9"/>
    <s v="Xã Sơn Thủy"/>
    <n v="0.15"/>
    <x v="0"/>
    <n v="0.15"/>
    <m/>
    <m/>
    <n v="0.15"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1"/>
    <s v="Quy hoạch phân lô đất ở bán đấu giá"/>
    <s v="H"/>
    <m/>
    <m/>
    <m/>
    <m/>
    <n v="0.15"/>
    <x v="9"/>
    <s v="Xã Phú Vinh"/>
    <n v="0.15"/>
    <x v="0"/>
    <n v="0"/>
    <m/>
    <m/>
    <m/>
    <m/>
    <m/>
    <m/>
    <m/>
    <m/>
    <m/>
    <m/>
    <n v="0.15"/>
    <m/>
    <m/>
    <m/>
    <m/>
    <m/>
    <m/>
    <m/>
    <m/>
    <n v="0.15"/>
    <m/>
    <m/>
    <m/>
    <m/>
    <m/>
    <m/>
    <m/>
    <m/>
    <m/>
    <m/>
    <n v="0.15"/>
    <m/>
    <m/>
    <m/>
    <m/>
    <m/>
    <m/>
    <m/>
    <m/>
    <m/>
    <m/>
    <m/>
    <m/>
    <m/>
    <m/>
    <m/>
    <m/>
    <m/>
    <m/>
  </r>
  <r>
    <n v="52"/>
    <s v="Quy hoạch khu du lịch sinh thái suối Pâl Le"/>
    <s v="H"/>
    <m/>
    <m/>
    <m/>
    <m/>
    <n v="12.3"/>
    <x v="7"/>
    <s v="Xã Hồng Hạ"/>
    <n v="12.3"/>
    <x v="0"/>
    <n v="10"/>
    <m/>
    <m/>
    <m/>
    <m/>
    <m/>
    <m/>
    <n v="10"/>
    <m/>
    <m/>
    <m/>
    <n v="2.2999999999999998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n v="2.2999999999999998"/>
    <m/>
    <m/>
    <m/>
  </r>
  <r>
    <n v="53"/>
    <s v="Quy hoạch khu du lịch suối A Lá"/>
    <s v="H"/>
    <m/>
    <m/>
    <m/>
    <m/>
    <n v="14.72"/>
    <x v="7"/>
    <s v="Xã A Ngo"/>
    <n v="14.719999999999999"/>
    <x v="0"/>
    <n v="12.7"/>
    <m/>
    <m/>
    <m/>
    <m/>
    <m/>
    <m/>
    <n v="12.7"/>
    <m/>
    <m/>
    <m/>
    <n v="2.02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n v="2.02"/>
    <m/>
    <m/>
  </r>
  <r>
    <n v="54"/>
    <s v="Quy hoạch khu du lịch sinh thái xã Hương Phong"/>
    <s v="H"/>
    <m/>
    <m/>
    <m/>
    <m/>
    <n v="2"/>
    <x v="7"/>
    <s v="Xã Hương Phong"/>
    <n v="2"/>
    <x v="0"/>
    <n v="2"/>
    <m/>
    <m/>
    <m/>
    <m/>
    <m/>
    <m/>
    <n v="2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5"/>
    <s v="Tuyến đường nội thị tổ 1, tổ dân phố số 7, Thị trấn A Lưới (cạnh trường THPT A Lưới)"/>
    <s v="H"/>
    <m/>
    <m/>
    <m/>
    <m/>
    <n v="0.12"/>
    <x v="1"/>
    <s v="Thị trấn A Lưới"/>
    <n v="0.12"/>
    <x v="0"/>
    <n v="0"/>
    <m/>
    <m/>
    <m/>
    <m/>
    <m/>
    <m/>
    <m/>
    <m/>
    <m/>
    <m/>
    <n v="0.12"/>
    <m/>
    <m/>
    <m/>
    <m/>
    <m/>
    <m/>
    <m/>
    <m/>
    <n v="0"/>
    <m/>
    <m/>
    <m/>
    <m/>
    <m/>
    <m/>
    <m/>
    <m/>
    <m/>
    <m/>
    <m/>
    <m/>
    <m/>
    <m/>
    <m/>
    <n v="0.12"/>
    <m/>
    <m/>
    <m/>
    <m/>
    <m/>
    <m/>
    <m/>
    <m/>
    <m/>
    <m/>
    <m/>
    <m/>
    <m/>
  </r>
  <r>
    <n v="56"/>
    <s v="Đồn BP cửa khẩu Hồng Vân "/>
    <s v="H"/>
    <m/>
    <m/>
    <m/>
    <m/>
    <n v="0.8"/>
    <x v="8"/>
    <s v="Xã Hồng Vân"/>
    <n v="0.8"/>
    <x v="0"/>
    <n v="0.8"/>
    <m/>
    <m/>
    <m/>
    <m/>
    <m/>
    <m/>
    <n v="0.8"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7"/>
    <s v="Dự án sản xuất rau an toàn của HTX NN&amp;DV tổng hợp A Lưới"/>
    <s v="H"/>
    <m/>
    <m/>
    <m/>
    <m/>
    <n v="1"/>
    <x v="15"/>
    <s v="Thị trấn A Lưới"/>
    <n v="1"/>
    <x v="0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58"/>
    <s v="Đường bê tông thôn Pa Ló, thôn Pất Đu"/>
    <s v="H"/>
    <m/>
    <m/>
    <n v="1.05"/>
    <m/>
    <m/>
    <x v="1"/>
    <s v="Xã Hồng Quảng"/>
    <n v="0"/>
    <x v="0"/>
    <n v="0"/>
    <m/>
    <m/>
    <m/>
    <m/>
    <m/>
    <m/>
    <m/>
    <m/>
    <m/>
    <m/>
    <n v="0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4:B22" firstHeaderRow="2" firstDataRow="2" firstDataCol="1" rowPageCount="1" colPageCount="1"/>
  <pivotFields count="6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>
      <items count="25">
        <item x="10"/>
        <item x="2"/>
        <item x="1"/>
        <item x="3"/>
        <item m="1" x="17"/>
        <item x="0"/>
        <item x="6"/>
        <item x="5"/>
        <item x="14"/>
        <item x="13"/>
        <item x="4"/>
        <item x="9"/>
        <item x="12"/>
        <item x="15"/>
        <item m="1" x="18"/>
        <item x="7"/>
        <item m="1" x="20"/>
        <item x="11"/>
        <item m="1" x="22"/>
        <item m="1" x="19"/>
        <item m="1" x="23"/>
        <item x="8"/>
        <item m="1" x="16"/>
        <item m="1" x="21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4">
        <item m="1" x="2"/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8"/>
  </rowFields>
  <rowItems count="17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7"/>
    </i>
    <i>
      <x v="21"/>
    </i>
    <i t="grand">
      <x/>
    </i>
  </rowItems>
  <colItems count="1">
    <i/>
  </colItems>
  <pageFields count="1">
    <pageField fld="11" hier="0"/>
  </pageFields>
  <dataFields count="1">
    <dataField name="Sum of DT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D40" sqref="D40"/>
    </sheetView>
  </sheetViews>
  <sheetFormatPr defaultRowHeight="15"/>
  <cols>
    <col min="1" max="1" width="7.7109375" customWidth="1"/>
    <col min="2" max="2" width="38.42578125" customWidth="1"/>
    <col min="3" max="3" width="7.42578125" customWidth="1"/>
    <col min="4" max="4" width="10.42578125" customWidth="1"/>
    <col min="5" max="5" width="8.85546875" bestFit="1" customWidth="1"/>
    <col min="6" max="6" width="10" bestFit="1" customWidth="1"/>
    <col min="7" max="7" width="10.140625" bestFit="1" customWidth="1"/>
    <col min="8" max="8" width="8.85546875" bestFit="1" customWidth="1"/>
    <col min="9" max="9" width="8.7109375" customWidth="1"/>
    <col min="10" max="10" width="10.28515625" customWidth="1"/>
    <col min="11" max="17" width="8.7109375" customWidth="1"/>
    <col min="18" max="18" width="8.7109375" style="33" customWidth="1"/>
    <col min="19" max="20" width="8.7109375" customWidth="1"/>
    <col min="21" max="22" width="8.85546875" customWidth="1"/>
    <col min="24" max="24" width="9.28515625" customWidth="1"/>
    <col min="25" max="25" width="9.7109375" customWidth="1"/>
    <col min="26" max="26" width="9.140625" style="66" customWidth="1"/>
    <col min="27" max="27" width="9.5703125" bestFit="1" customWidth="1"/>
  </cols>
  <sheetData>
    <row r="1" spans="1:28" ht="12" customHeight="1">
      <c r="A1" s="1" t="s">
        <v>0</v>
      </c>
      <c r="B1" s="71"/>
      <c r="C1" s="71"/>
      <c r="D1" s="71"/>
      <c r="E1" s="72"/>
      <c r="F1" s="72"/>
      <c r="G1" s="71"/>
      <c r="H1" s="71"/>
      <c r="I1" s="70"/>
      <c r="J1" s="70"/>
      <c r="K1" s="70"/>
      <c r="L1" s="70"/>
      <c r="M1" s="70"/>
      <c r="N1" s="70"/>
      <c r="O1" s="70"/>
      <c r="P1" s="70"/>
      <c r="Q1" s="70"/>
      <c r="R1" s="73"/>
      <c r="S1" s="70"/>
      <c r="T1" s="70"/>
      <c r="U1" s="70"/>
      <c r="V1" s="70"/>
      <c r="W1" s="70"/>
      <c r="X1" s="70"/>
      <c r="Y1" s="70"/>
    </row>
    <row r="2" spans="1:28" ht="18.75" customHeight="1">
      <c r="A2" s="611" t="s">
        <v>559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</row>
    <row r="3" spans="1:28" ht="15.75" customHeight="1">
      <c r="A3" s="3"/>
      <c r="B3" s="6"/>
      <c r="C3" s="2"/>
      <c r="D3" s="2"/>
      <c r="E3" s="4"/>
      <c r="F3" s="608"/>
      <c r="G3" s="2"/>
      <c r="H3" s="2"/>
      <c r="W3" s="70" t="s">
        <v>1</v>
      </c>
    </row>
    <row r="4" spans="1:28" ht="15.75" customHeight="1">
      <c r="A4" s="612" t="s">
        <v>2</v>
      </c>
      <c r="B4" s="612" t="s">
        <v>3</v>
      </c>
      <c r="C4" s="612" t="s">
        <v>4</v>
      </c>
      <c r="D4" s="614" t="s">
        <v>5</v>
      </c>
      <c r="E4" s="616" t="s">
        <v>6</v>
      </c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8"/>
    </row>
    <row r="5" spans="1:28" ht="47.25">
      <c r="A5" s="613"/>
      <c r="B5" s="613"/>
      <c r="C5" s="613"/>
      <c r="D5" s="615"/>
      <c r="E5" s="76" t="s">
        <v>170</v>
      </c>
      <c r="F5" s="76" t="s">
        <v>179</v>
      </c>
      <c r="G5" s="76" t="s">
        <v>169</v>
      </c>
      <c r="H5" s="76" t="s">
        <v>178</v>
      </c>
      <c r="I5" s="77" t="s">
        <v>167</v>
      </c>
      <c r="J5" s="77" t="s">
        <v>184</v>
      </c>
      <c r="K5" s="77" t="s">
        <v>168</v>
      </c>
      <c r="L5" s="77" t="s">
        <v>185</v>
      </c>
      <c r="M5" s="77" t="s">
        <v>183</v>
      </c>
      <c r="N5" s="77" t="s">
        <v>186</v>
      </c>
      <c r="O5" s="77" t="s">
        <v>177</v>
      </c>
      <c r="P5" s="77" t="s">
        <v>172</v>
      </c>
      <c r="Q5" s="77" t="s">
        <v>187</v>
      </c>
      <c r="R5" s="78" t="s">
        <v>166</v>
      </c>
      <c r="S5" s="77" t="s">
        <v>175</v>
      </c>
      <c r="T5" s="77" t="s">
        <v>165</v>
      </c>
      <c r="U5" s="77" t="s">
        <v>176</v>
      </c>
      <c r="V5" s="77" t="s">
        <v>193</v>
      </c>
      <c r="W5" s="77" t="s">
        <v>174</v>
      </c>
      <c r="X5" s="77" t="s">
        <v>171</v>
      </c>
      <c r="Y5" s="77" t="s">
        <v>173</v>
      </c>
    </row>
    <row r="6" spans="1:28" ht="30.75" customHeight="1">
      <c r="A6" s="9">
        <v>-1</v>
      </c>
      <c r="B6" s="9">
        <v>-2</v>
      </c>
      <c r="C6" s="9">
        <v>-3</v>
      </c>
      <c r="D6" s="9" t="s">
        <v>189</v>
      </c>
      <c r="E6" s="32">
        <v>-5</v>
      </c>
      <c r="F6" s="32">
        <v>-6</v>
      </c>
      <c r="G6" s="32">
        <v>-7</v>
      </c>
      <c r="H6" s="32">
        <v>-8</v>
      </c>
      <c r="I6" s="32">
        <v>-9</v>
      </c>
      <c r="J6" s="32">
        <v>-10</v>
      </c>
      <c r="K6" s="32">
        <v>-11</v>
      </c>
      <c r="L6" s="32">
        <v>-12</v>
      </c>
      <c r="M6" s="32">
        <v>-13</v>
      </c>
      <c r="N6" s="32">
        <v>-14</v>
      </c>
      <c r="O6" s="32">
        <v>-15</v>
      </c>
      <c r="P6" s="32">
        <v>-16</v>
      </c>
      <c r="Q6" s="32">
        <v>-17</v>
      </c>
      <c r="R6" s="32">
        <v>-18</v>
      </c>
      <c r="S6" s="32">
        <v>-19</v>
      </c>
      <c r="T6" s="32">
        <v>-20</v>
      </c>
      <c r="U6" s="32">
        <v>-21</v>
      </c>
      <c r="V6" s="32">
        <v>-22</v>
      </c>
      <c r="W6" s="32">
        <v>-23</v>
      </c>
      <c r="X6" s="32">
        <v>-24</v>
      </c>
      <c r="Y6" s="32">
        <v>-25</v>
      </c>
    </row>
    <row r="7" spans="1:28" ht="15.75">
      <c r="A7" s="9"/>
      <c r="B7" s="209" t="s">
        <v>7</v>
      </c>
      <c r="C7" s="9"/>
      <c r="D7" s="102">
        <f>SUM(E7:Y7)</f>
        <v>122521.20999999999</v>
      </c>
      <c r="E7" s="102">
        <v>1416.73</v>
      </c>
      <c r="F7" s="102">
        <v>4392.2700000000004</v>
      </c>
      <c r="G7" s="102">
        <v>14047.24</v>
      </c>
      <c r="H7" s="102">
        <v>4089</v>
      </c>
      <c r="I7" s="102">
        <v>6740.04</v>
      </c>
      <c r="J7" s="102">
        <v>32397.59</v>
      </c>
      <c r="K7" s="102">
        <v>1033.5899999999999</v>
      </c>
      <c r="L7" s="102">
        <v>3118.82</v>
      </c>
      <c r="M7" s="102">
        <v>875.69</v>
      </c>
      <c r="N7" s="102">
        <v>1673.41</v>
      </c>
      <c r="O7" s="102">
        <v>2813.39</v>
      </c>
      <c r="P7" s="102">
        <v>539.39</v>
      </c>
      <c r="Q7" s="102">
        <v>8115.56</v>
      </c>
      <c r="R7" s="102">
        <v>3785.12</v>
      </c>
      <c r="S7" s="102">
        <v>4031.62</v>
      </c>
      <c r="T7" s="102">
        <v>6926.65</v>
      </c>
      <c r="U7" s="102">
        <v>5127.97</v>
      </c>
      <c r="V7" s="102">
        <v>5787.96</v>
      </c>
      <c r="W7" s="102">
        <v>2670.43</v>
      </c>
      <c r="X7" s="102">
        <v>1658.27</v>
      </c>
      <c r="Y7" s="102">
        <v>11280.47</v>
      </c>
      <c r="AA7" s="43">
        <f>D8+D19+D58</f>
        <v>122521.23997000001</v>
      </c>
      <c r="AB7" s="43">
        <f>D7-AA7</f>
        <v>-2.9970000017783605E-2</v>
      </c>
    </row>
    <row r="8" spans="1:28" s="214" customFormat="1" ht="15.75">
      <c r="A8" s="55">
        <v>1</v>
      </c>
      <c r="B8" s="56" t="s">
        <v>8</v>
      </c>
      <c r="C8" s="75" t="s">
        <v>9</v>
      </c>
      <c r="D8" s="210">
        <f>SUM(E8:Y8)</f>
        <v>115896.17150800001</v>
      </c>
      <c r="E8" s="210">
        <f t="shared" ref="E8:Y8" si="0">SUM(E9:E18)-E10</f>
        <v>1176.1827099999998</v>
      </c>
      <c r="F8" s="210">
        <f t="shared" si="0"/>
        <v>4000.01</v>
      </c>
      <c r="G8" s="210">
        <f t="shared" si="0"/>
        <v>13538.656870000001</v>
      </c>
      <c r="H8" s="210">
        <f t="shared" si="0"/>
        <v>3966.1600000000003</v>
      </c>
      <c r="I8" s="210">
        <f t="shared" si="0"/>
        <v>6289.7611000000006</v>
      </c>
      <c r="J8" s="210">
        <f t="shared" si="0"/>
        <v>31624.000000000007</v>
      </c>
      <c r="K8" s="210">
        <f t="shared" si="0"/>
        <v>967.45999999999992</v>
      </c>
      <c r="L8" s="210">
        <f t="shared" si="0"/>
        <v>2911.68</v>
      </c>
      <c r="M8" s="210">
        <f t="shared" si="0"/>
        <v>779.45999999999992</v>
      </c>
      <c r="N8" s="210">
        <f t="shared" si="0"/>
        <v>1443.10041</v>
      </c>
      <c r="O8" s="210">
        <f t="shared" si="0"/>
        <v>2728.38</v>
      </c>
      <c r="P8" s="210">
        <f t="shared" si="0"/>
        <v>351.79999999999995</v>
      </c>
      <c r="Q8" s="210">
        <f t="shared" si="0"/>
        <v>7916.4502079999993</v>
      </c>
      <c r="R8" s="210">
        <f t="shared" si="0"/>
        <v>3456.3300000000004</v>
      </c>
      <c r="S8" s="210">
        <f t="shared" si="0"/>
        <v>3522.2770000000005</v>
      </c>
      <c r="T8" s="210">
        <f t="shared" si="0"/>
        <v>6349.7999999999993</v>
      </c>
      <c r="U8" s="210">
        <f t="shared" si="0"/>
        <v>4748.4546100000007</v>
      </c>
      <c r="V8" s="210">
        <f t="shared" si="0"/>
        <v>5455.8086000000003</v>
      </c>
      <c r="W8" s="210">
        <f t="shared" si="0"/>
        <v>2565.0499999999997</v>
      </c>
      <c r="X8" s="210">
        <f t="shared" si="0"/>
        <v>1523.43</v>
      </c>
      <c r="Y8" s="210">
        <f t="shared" si="0"/>
        <v>10581.92</v>
      </c>
      <c r="Z8" s="365"/>
    </row>
    <row r="9" spans="1:28" s="213" customFormat="1" ht="15.75">
      <c r="A9" s="47" t="s">
        <v>10</v>
      </c>
      <c r="B9" s="48" t="s">
        <v>11</v>
      </c>
      <c r="C9" s="49" t="s">
        <v>12</v>
      </c>
      <c r="D9" s="211">
        <f t="shared" ref="D9:D58" si="1">SUM(E9:Y9)</f>
        <v>1150.0665000000001</v>
      </c>
      <c r="E9" s="211">
        <f>'Phu Bieu 1'!E9+'Phu Bieu 2'!E9</f>
        <v>59.1875</v>
      </c>
      <c r="F9" s="211">
        <f>'Phu Bieu 1'!F9+'Phu Bieu 2'!F9</f>
        <v>41.54</v>
      </c>
      <c r="G9" s="211">
        <f>'Phu Bieu 1'!G9+'Phu Bieu 2'!G9</f>
        <v>18.61</v>
      </c>
      <c r="H9" s="211">
        <f>'Phu Bieu 1'!H9+'Phu Bieu 2'!H9</f>
        <v>52.64</v>
      </c>
      <c r="I9" s="211">
        <f>'Phu Bieu 1'!I9+'Phu Bieu 2'!I9</f>
        <v>56.42</v>
      </c>
      <c r="J9" s="211">
        <f>'Phu Bieu 1'!J9+'Phu Bieu 2'!J9</f>
        <v>29.2</v>
      </c>
      <c r="K9" s="211">
        <f>'Phu Bieu 1'!K9+'Phu Bieu 2'!K9</f>
        <v>29.86</v>
      </c>
      <c r="L9" s="211">
        <f>'Phu Bieu 1'!L9+'Phu Bieu 2'!L9</f>
        <v>53.51</v>
      </c>
      <c r="M9" s="211">
        <f>'Phu Bieu 1'!M9+'Phu Bieu 2'!M9</f>
        <v>93.09</v>
      </c>
      <c r="N9" s="211">
        <f>'Phu Bieu 1'!N9+'Phu Bieu 2'!N9</f>
        <v>51.294200000000004</v>
      </c>
      <c r="O9" s="211">
        <f>'Phu Bieu 1'!O9+'Phu Bieu 2'!O9</f>
        <v>8.25</v>
      </c>
      <c r="P9" s="211">
        <f>'Phu Bieu 1'!P9+'Phu Bieu 2'!P9</f>
        <v>33.479999999999997</v>
      </c>
      <c r="Q9" s="211">
        <f>'Phu Bieu 1'!Q9+'Phu Bieu 2'!Q9</f>
        <v>0</v>
      </c>
      <c r="R9" s="211">
        <f>'Phu Bieu 1'!R9+'Phu Bieu 2'!R9</f>
        <v>72.400000000000006</v>
      </c>
      <c r="S9" s="211">
        <f>'Phu Bieu 1'!S9+'Phu Bieu 2'!S9</f>
        <v>52.49</v>
      </c>
      <c r="T9" s="211">
        <f>'Phu Bieu 1'!T9+'Phu Bieu 2'!T9</f>
        <v>6.22</v>
      </c>
      <c r="U9" s="211">
        <f>'Phu Bieu 1'!U9+'Phu Bieu 2'!U9</f>
        <v>133.01</v>
      </c>
      <c r="V9" s="211">
        <f>'Phu Bieu 1'!V9+'Phu Bieu 2'!V9</f>
        <v>145.16480000000001</v>
      </c>
      <c r="W9" s="211">
        <f>'Phu Bieu 1'!W9+'Phu Bieu 2'!W9</f>
        <v>77.72</v>
      </c>
      <c r="X9" s="211">
        <f>'Phu Bieu 1'!X9+'Phu Bieu 2'!X9</f>
        <v>111.33</v>
      </c>
      <c r="Y9" s="211">
        <f>'Phu Bieu 1'!Y9+'Phu Bieu 2'!Y9</f>
        <v>24.65</v>
      </c>
      <c r="Z9" s="366"/>
    </row>
    <row r="10" spans="1:28" s="216" customFormat="1" ht="16.5" customHeight="1">
      <c r="A10" s="206"/>
      <c r="B10" s="205" t="s">
        <v>13</v>
      </c>
      <c r="C10" s="207" t="s">
        <v>14</v>
      </c>
      <c r="D10" s="211">
        <f t="shared" ref="D10:D18" si="2">SUM(E10:Y10)</f>
        <v>1079.3765000000001</v>
      </c>
      <c r="E10" s="211">
        <f>'Phu Bieu 1'!E10+'Phu Bieu 2'!E10</f>
        <v>55.097499999999997</v>
      </c>
      <c r="F10" s="211">
        <f>'Phu Bieu 1'!F10+'Phu Bieu 2'!F10</f>
        <v>31.22</v>
      </c>
      <c r="G10" s="211">
        <f>'Phu Bieu 1'!G10+'Phu Bieu 2'!G10</f>
        <v>17</v>
      </c>
      <c r="H10" s="211">
        <f>'Phu Bieu 1'!H10+'Phu Bieu 2'!H10</f>
        <v>52.64</v>
      </c>
      <c r="I10" s="211">
        <f>'Phu Bieu 1'!I10+'Phu Bieu 2'!I10</f>
        <v>56.42</v>
      </c>
      <c r="J10" s="211">
        <f>'Phu Bieu 1'!J10+'Phu Bieu 2'!J10</f>
        <v>28.28</v>
      </c>
      <c r="K10" s="211">
        <f>'Phu Bieu 1'!K10+'Phu Bieu 2'!K10</f>
        <v>29.32</v>
      </c>
      <c r="L10" s="211">
        <f>'Phu Bieu 1'!L10+'Phu Bieu 2'!L10</f>
        <v>53.51</v>
      </c>
      <c r="M10" s="211">
        <f>'Phu Bieu 1'!M10+'Phu Bieu 2'!M10</f>
        <v>90.38</v>
      </c>
      <c r="N10" s="211">
        <f>'Phu Bieu 1'!N10+'Phu Bieu 2'!N10</f>
        <v>51.294200000000004</v>
      </c>
      <c r="O10" s="211">
        <f>'Phu Bieu 1'!O10+'Phu Bieu 2'!O10</f>
        <v>5.64</v>
      </c>
      <c r="P10" s="211">
        <f>'Phu Bieu 1'!P10+'Phu Bieu 2'!P10</f>
        <v>33.479999999999997</v>
      </c>
      <c r="Q10" s="211">
        <f>'Phu Bieu 1'!Q10+'Phu Bieu 2'!Q10</f>
        <v>0</v>
      </c>
      <c r="R10" s="211">
        <f>'Phu Bieu 1'!R10+'Phu Bieu 2'!R10</f>
        <v>29.7</v>
      </c>
      <c r="S10" s="211">
        <f>'Phu Bieu 1'!S10+'Phu Bieu 2'!S10</f>
        <v>52.49</v>
      </c>
      <c r="T10" s="211">
        <f>'Phu Bieu 1'!T10+'Phu Bieu 2'!T10</f>
        <v>5.97</v>
      </c>
      <c r="U10" s="211">
        <f>'Phu Bieu 1'!U10+'Phu Bieu 2'!U10</f>
        <v>133.01</v>
      </c>
      <c r="V10" s="211">
        <f>'Phu Bieu 1'!V10+'Phu Bieu 2'!V10</f>
        <v>144.66480000000001</v>
      </c>
      <c r="W10" s="211">
        <f>'Phu Bieu 1'!W10+'Phu Bieu 2'!W10</f>
        <v>75.760000000000005</v>
      </c>
      <c r="X10" s="211">
        <f>'Phu Bieu 1'!X10+'Phu Bieu 2'!X10</f>
        <v>110.77</v>
      </c>
      <c r="Y10" s="211">
        <f>'Phu Bieu 1'!Y10+'Phu Bieu 2'!Y10</f>
        <v>22.73</v>
      </c>
      <c r="Z10" s="367"/>
    </row>
    <row r="11" spans="1:28" s="213" customFormat="1" ht="15.75">
      <c r="A11" s="47" t="s">
        <v>309</v>
      </c>
      <c r="B11" s="48" t="s">
        <v>15</v>
      </c>
      <c r="C11" s="49" t="s">
        <v>16</v>
      </c>
      <c r="D11" s="211">
        <f t="shared" si="2"/>
        <v>1342.9728399999999</v>
      </c>
      <c r="E11" s="211">
        <f>'Phu Bieu 1'!E11+'Phu Bieu 2'!E11</f>
        <v>41.35942</v>
      </c>
      <c r="F11" s="211">
        <f>'Phu Bieu 1'!F11+'Phu Bieu 2'!F11</f>
        <v>42.02</v>
      </c>
      <c r="G11" s="211">
        <f>'Phu Bieu 1'!G11+'Phu Bieu 2'!G11</f>
        <v>87.856499999999997</v>
      </c>
      <c r="H11" s="211">
        <f>'Phu Bieu 1'!H11+'Phu Bieu 2'!H11</f>
        <v>46.33</v>
      </c>
      <c r="I11" s="211">
        <f>'Phu Bieu 1'!I11+'Phu Bieu 2'!I11</f>
        <v>74.44</v>
      </c>
      <c r="J11" s="211">
        <f>'Phu Bieu 1'!J11+'Phu Bieu 2'!J11</f>
        <v>91.53</v>
      </c>
      <c r="K11" s="211">
        <f>'Phu Bieu 1'!K11+'Phu Bieu 2'!K11</f>
        <v>34.619999999999997</v>
      </c>
      <c r="L11" s="211">
        <f>'Phu Bieu 1'!L11+'Phu Bieu 2'!L11</f>
        <v>47.64</v>
      </c>
      <c r="M11" s="211">
        <f>'Phu Bieu 1'!M11+'Phu Bieu 2'!M11</f>
        <v>8.3800000000000008</v>
      </c>
      <c r="N11" s="211">
        <f>'Phu Bieu 1'!N11+'Phu Bieu 2'!N11</f>
        <v>28.720800000000001</v>
      </c>
      <c r="O11" s="211">
        <f>'Phu Bieu 1'!O11+'Phu Bieu 2'!O11</f>
        <v>23.68</v>
      </c>
      <c r="P11" s="211">
        <f>'Phu Bieu 1'!P11+'Phu Bieu 2'!P11</f>
        <v>46.019999999999996</v>
      </c>
      <c r="Q11" s="211">
        <f>'Phu Bieu 1'!Q11+'Phu Bieu 2'!Q11</f>
        <v>10.99</v>
      </c>
      <c r="R11" s="211">
        <f>'Phu Bieu 1'!R11+'Phu Bieu 2'!R11</f>
        <v>79.98</v>
      </c>
      <c r="S11" s="211">
        <f>'Phu Bieu 1'!S11+'Phu Bieu 2'!S11</f>
        <v>24.42</v>
      </c>
      <c r="T11" s="211">
        <f>'Phu Bieu 1'!T11+'Phu Bieu 2'!T11</f>
        <v>3.28</v>
      </c>
      <c r="U11" s="211">
        <f>'Phu Bieu 1'!U11+'Phu Bieu 2'!U11</f>
        <v>90.10342</v>
      </c>
      <c r="V11" s="211">
        <f>'Phu Bieu 1'!V11+'Phu Bieu 2'!V11</f>
        <v>18.912700000000001</v>
      </c>
      <c r="W11" s="211">
        <f>'Phu Bieu 1'!W11+'Phu Bieu 2'!W11</f>
        <v>11.54</v>
      </c>
      <c r="X11" s="211">
        <f>'Phu Bieu 1'!X11+'Phu Bieu 2'!X11</f>
        <v>12.9</v>
      </c>
      <c r="Y11" s="211">
        <f>'Phu Bieu 1'!Y11+'Phu Bieu 2'!Y11</f>
        <v>518.25</v>
      </c>
      <c r="Z11" s="366"/>
    </row>
    <row r="12" spans="1:28" s="213" customFormat="1" ht="15.75">
      <c r="A12" s="47" t="s">
        <v>310</v>
      </c>
      <c r="B12" s="48" t="s">
        <v>17</v>
      </c>
      <c r="C12" s="49" t="s">
        <v>18</v>
      </c>
      <c r="D12" s="211">
        <f t="shared" si="2"/>
        <v>3489.3249999999998</v>
      </c>
      <c r="E12" s="211">
        <f>'Phu Bieu 1'!E12+'Phu Bieu 2'!E12</f>
        <v>102.70578999999999</v>
      </c>
      <c r="F12" s="211">
        <f>'Phu Bieu 1'!F12+'Phu Bieu 2'!F12</f>
        <v>144.86000000000001</v>
      </c>
      <c r="G12" s="211">
        <f>'Phu Bieu 1'!G12+'Phu Bieu 2'!G12</f>
        <v>269.12709999999998</v>
      </c>
      <c r="H12" s="211">
        <f>'Phu Bieu 1'!H12+'Phu Bieu 2'!H12</f>
        <v>60.18</v>
      </c>
      <c r="I12" s="211">
        <f>'Phu Bieu 1'!I12+'Phu Bieu 2'!I12</f>
        <v>92.961100000000002</v>
      </c>
      <c r="J12" s="211">
        <f>'Phu Bieu 1'!J12+'Phu Bieu 2'!J12</f>
        <v>526.34</v>
      </c>
      <c r="K12" s="211">
        <f>'Phu Bieu 1'!K12+'Phu Bieu 2'!K12</f>
        <v>25.08</v>
      </c>
      <c r="L12" s="211">
        <f>'Phu Bieu 1'!L12+'Phu Bieu 2'!L12</f>
        <v>218.19</v>
      </c>
      <c r="M12" s="211">
        <f>'Phu Bieu 1'!M12+'Phu Bieu 2'!M12</f>
        <v>49.99</v>
      </c>
      <c r="N12" s="211">
        <f>'Phu Bieu 1'!N12+'Phu Bieu 2'!N12</f>
        <v>91.395409999999998</v>
      </c>
      <c r="O12" s="211">
        <f>'Phu Bieu 1'!O12+'Phu Bieu 2'!O12</f>
        <v>121.04</v>
      </c>
      <c r="P12" s="211">
        <f>'Phu Bieu 1'!P12+'Phu Bieu 2'!P12</f>
        <v>48.62</v>
      </c>
      <c r="Q12" s="211">
        <f>'Phu Bieu 1'!Q12+'Phu Bieu 2'!Q12</f>
        <v>117.08</v>
      </c>
      <c r="R12" s="211">
        <f>'Phu Bieu 1'!R12+'Phu Bieu 2'!R12</f>
        <v>462.62</v>
      </c>
      <c r="S12" s="211">
        <f>'Phu Bieu 1'!S12+'Phu Bieu 2'!S12</f>
        <v>184.47</v>
      </c>
      <c r="T12" s="211">
        <f>'Phu Bieu 1'!T12+'Phu Bieu 2'!T12</f>
        <v>132.06</v>
      </c>
      <c r="U12" s="211">
        <f>'Phu Bieu 1'!U12+'Phu Bieu 2'!U12</f>
        <v>181.0471</v>
      </c>
      <c r="V12" s="211">
        <f>'Phu Bieu 1'!V12+'Phu Bieu 2'!V12</f>
        <v>186.64850000000001</v>
      </c>
      <c r="W12" s="211">
        <f>'Phu Bieu 1'!W12+'Phu Bieu 2'!W12</f>
        <v>98.24</v>
      </c>
      <c r="X12" s="211">
        <f>'Phu Bieu 1'!X12+'Phu Bieu 2'!X12</f>
        <v>126.33</v>
      </c>
      <c r="Y12" s="211">
        <f>'Phu Bieu 1'!Y12+'Phu Bieu 2'!Y12</f>
        <v>250.34</v>
      </c>
      <c r="Z12" s="366"/>
    </row>
    <row r="13" spans="1:28" s="213" customFormat="1" ht="15.75">
      <c r="A13" s="47" t="s">
        <v>311</v>
      </c>
      <c r="B13" s="48" t="s">
        <v>19</v>
      </c>
      <c r="C13" s="49" t="s">
        <v>20</v>
      </c>
      <c r="D13" s="211">
        <f t="shared" si="2"/>
        <v>48430.270000000004</v>
      </c>
      <c r="E13" s="211">
        <f>'Phu Bieu 1'!E13+'Phu Bieu 2'!E13</f>
        <v>746.61</v>
      </c>
      <c r="F13" s="211">
        <f>'Phu Bieu 1'!F13+'Phu Bieu 2'!F13</f>
        <v>745.96</v>
      </c>
      <c r="G13" s="211">
        <f>'Phu Bieu 1'!G13+'Phu Bieu 2'!G13</f>
        <v>7026.82</v>
      </c>
      <c r="H13" s="211">
        <f>'Phu Bieu 1'!H13+'Phu Bieu 2'!H13</f>
        <v>204.76</v>
      </c>
      <c r="I13" s="211">
        <f>'Phu Bieu 1'!I13+'Phu Bieu 2'!I13</f>
        <v>3064.3</v>
      </c>
      <c r="J13" s="211">
        <f>'Phu Bieu 1'!J13+'Phu Bieu 2'!J13</f>
        <v>8848.4</v>
      </c>
      <c r="K13" s="211">
        <f>'Phu Bieu 1'!K13+'Phu Bieu 2'!K13</f>
        <v>258.66000000000003</v>
      </c>
      <c r="L13" s="211">
        <f>'Phu Bieu 1'!L13+'Phu Bieu 2'!L13</f>
        <v>1187.77</v>
      </c>
      <c r="M13" s="211">
        <f>'Phu Bieu 1'!M13+'Phu Bieu 2'!M13</f>
        <v>289.45</v>
      </c>
      <c r="N13" s="211">
        <f>'Phu Bieu 1'!N13+'Phu Bieu 2'!N13</f>
        <v>451.81</v>
      </c>
      <c r="O13" s="211">
        <f>'Phu Bieu 1'!O13+'Phu Bieu 2'!O13</f>
        <v>1917.5</v>
      </c>
      <c r="P13" s="211">
        <f>'Phu Bieu 1'!P13+'Phu Bieu 2'!P13</f>
        <v>0</v>
      </c>
      <c r="Q13" s="211">
        <f>'Phu Bieu 1'!Q13+'Phu Bieu 2'!Q13</f>
        <v>5366.29</v>
      </c>
      <c r="R13" s="211">
        <f>'Phu Bieu 1'!R13+'Phu Bieu 2'!R13</f>
        <v>753.08</v>
      </c>
      <c r="S13" s="211">
        <f>'Phu Bieu 1'!S13+'Phu Bieu 2'!S13</f>
        <v>991.21</v>
      </c>
      <c r="T13" s="211">
        <f>'Phu Bieu 1'!T13+'Phu Bieu 2'!T13</f>
        <v>4285.0600000000004</v>
      </c>
      <c r="U13" s="211">
        <f>'Phu Bieu 1'!U13+'Phu Bieu 2'!U13</f>
        <v>1513.37</v>
      </c>
      <c r="V13" s="211">
        <f>'Phu Bieu 1'!V13+'Phu Bieu 2'!V13</f>
        <v>2684.43</v>
      </c>
      <c r="W13" s="211">
        <f>'Phu Bieu 1'!W13+'Phu Bieu 2'!W13</f>
        <v>1167.77</v>
      </c>
      <c r="X13" s="211">
        <f>'Phu Bieu 1'!X13+'Phu Bieu 2'!X13</f>
        <v>715.33</v>
      </c>
      <c r="Y13" s="211">
        <f>'Phu Bieu 1'!Y13+'Phu Bieu 2'!Y13</f>
        <v>6211.69</v>
      </c>
      <c r="Z13" s="366"/>
    </row>
    <row r="14" spans="1:28" s="213" customFormat="1" ht="15.75">
      <c r="A14" s="47" t="s">
        <v>312</v>
      </c>
      <c r="B14" s="48" t="s">
        <v>21</v>
      </c>
      <c r="C14" s="49" t="s">
        <v>22</v>
      </c>
      <c r="D14" s="211">
        <f t="shared" si="2"/>
        <v>15322.29</v>
      </c>
      <c r="E14" s="211">
        <f>'Phu Bieu 1'!E14+'Phu Bieu 2'!E14</f>
        <v>0</v>
      </c>
      <c r="F14" s="211">
        <f>'Phu Bieu 1'!F14+'Phu Bieu 2'!F14</f>
        <v>0</v>
      </c>
      <c r="G14" s="211">
        <f>'Phu Bieu 1'!G14+'Phu Bieu 2'!G14</f>
        <v>2599.79</v>
      </c>
      <c r="H14" s="211">
        <f>'Phu Bieu 1'!H14+'Phu Bieu 2'!H14</f>
        <v>3024.81</v>
      </c>
      <c r="I14" s="211">
        <f>'Phu Bieu 1'!I14+'Phu Bieu 2'!I14</f>
        <v>0</v>
      </c>
      <c r="J14" s="211">
        <f>'Phu Bieu 1'!J14+'Phu Bieu 2'!J14</f>
        <v>9697.69</v>
      </c>
      <c r="K14" s="211">
        <f>'Phu Bieu 1'!K14+'Phu Bieu 2'!K14</f>
        <v>0</v>
      </c>
      <c r="L14" s="211">
        <f>'Phu Bieu 1'!L14+'Phu Bieu 2'!L14</f>
        <v>0</v>
      </c>
      <c r="M14" s="211">
        <f>'Phu Bieu 1'!M14+'Phu Bieu 2'!M14</f>
        <v>0</v>
      </c>
      <c r="N14" s="211">
        <f>'Phu Bieu 1'!N14+'Phu Bieu 2'!N14</f>
        <v>0</v>
      </c>
      <c r="O14" s="211">
        <f>'Phu Bieu 1'!O14+'Phu Bieu 2'!O14</f>
        <v>0</v>
      </c>
      <c r="P14" s="211">
        <f>'Phu Bieu 1'!P14+'Phu Bieu 2'!P14</f>
        <v>0</v>
      </c>
      <c r="Q14" s="211">
        <f>'Phu Bieu 1'!Q14+'Phu Bieu 2'!Q14</f>
        <v>0</v>
      </c>
      <c r="R14" s="211">
        <f>'Phu Bieu 1'!R14+'Phu Bieu 2'!R14</f>
        <v>0</v>
      </c>
      <c r="S14" s="211">
        <f>'Phu Bieu 1'!S14+'Phu Bieu 2'!S14</f>
        <v>0</v>
      </c>
      <c r="T14" s="211">
        <f>'Phu Bieu 1'!T14+'Phu Bieu 2'!T14</f>
        <v>0</v>
      </c>
      <c r="U14" s="211">
        <f>'Phu Bieu 1'!U14+'Phu Bieu 2'!U14</f>
        <v>0</v>
      </c>
      <c r="V14" s="211">
        <f>'Phu Bieu 1'!V14+'Phu Bieu 2'!V14</f>
        <v>0</v>
      </c>
      <c r="W14" s="211">
        <f>'Phu Bieu 1'!W14+'Phu Bieu 2'!W14</f>
        <v>0</v>
      </c>
      <c r="X14" s="211">
        <f>'Phu Bieu 1'!X14+'Phu Bieu 2'!X14</f>
        <v>0</v>
      </c>
      <c r="Y14" s="211">
        <f>'Phu Bieu 1'!Y14+'Phu Bieu 2'!Y14</f>
        <v>0</v>
      </c>
      <c r="Z14" s="366"/>
    </row>
    <row r="15" spans="1:28" s="213" customFormat="1" ht="15.75">
      <c r="A15" s="47" t="s">
        <v>313</v>
      </c>
      <c r="B15" s="48" t="s">
        <v>23</v>
      </c>
      <c r="C15" s="49" t="s">
        <v>24</v>
      </c>
      <c r="D15" s="211">
        <f t="shared" si="2"/>
        <v>45927.604568000002</v>
      </c>
      <c r="E15" s="211">
        <f>'Phu Bieu 1'!E15+'Phu Bieu 2'!E15</f>
        <v>209.05</v>
      </c>
      <c r="F15" s="211">
        <f>'Phu Bieu 1'!F15+'Phu Bieu 2'!F15</f>
        <v>3007.36</v>
      </c>
      <c r="G15" s="211">
        <f>'Phu Bieu 1'!G15+'Phu Bieu 2'!G15</f>
        <v>3535.1732699999998</v>
      </c>
      <c r="H15" s="211">
        <f>'Phu Bieu 1'!H15+'Phu Bieu 2'!H15</f>
        <v>575.30999999999995</v>
      </c>
      <c r="I15" s="211">
        <f>'Phu Bieu 1'!I15+'Phu Bieu 2'!I15</f>
        <v>2997.3</v>
      </c>
      <c r="J15" s="211">
        <f>'Phu Bieu 1'!J15+'Phu Bieu 2'!J15</f>
        <v>12429.94</v>
      </c>
      <c r="K15" s="211">
        <f>'Phu Bieu 1'!K15+'Phu Bieu 2'!K15</f>
        <v>616.49</v>
      </c>
      <c r="L15" s="211">
        <f>'Phu Bieu 1'!L15+'Phu Bieu 2'!L15</f>
        <v>1388.69</v>
      </c>
      <c r="M15" s="211">
        <f>'Phu Bieu 1'!M15+'Phu Bieu 2'!M15</f>
        <v>333.5</v>
      </c>
      <c r="N15" s="211">
        <f>'Phu Bieu 1'!N15+'Phu Bieu 2'!N15</f>
        <v>802.96</v>
      </c>
      <c r="O15" s="211">
        <f>'Phu Bieu 1'!O15+'Phu Bieu 2'!O15</f>
        <v>646.98</v>
      </c>
      <c r="P15" s="211">
        <f>'Phu Bieu 1'!P15+'Phu Bieu 2'!P15</f>
        <v>213.35</v>
      </c>
      <c r="Q15" s="211">
        <f>'Phu Bieu 1'!Q15+'Phu Bieu 2'!Q15</f>
        <v>2417.2702079999999</v>
      </c>
      <c r="R15" s="211">
        <f>'Phu Bieu 1'!R15+'Phu Bieu 2'!R15</f>
        <v>2074</v>
      </c>
      <c r="S15" s="211">
        <f>'Phu Bieu 1'!S15+'Phu Bieu 2'!S15</f>
        <v>2256.2670000000003</v>
      </c>
      <c r="T15" s="211">
        <f>'Phu Bieu 1'!T15+'Phu Bieu 2'!T15</f>
        <v>1921.98</v>
      </c>
      <c r="U15" s="211">
        <f>'Phu Bieu 1'!U15+'Phu Bieu 2'!U15</f>
        <v>2812.4340900000002</v>
      </c>
      <c r="V15" s="211">
        <f>'Phu Bieu 1'!V15+'Phu Bieu 2'!V15</f>
        <v>2390.37</v>
      </c>
      <c r="W15" s="211">
        <f>'Phu Bieu 1'!W15+'Phu Bieu 2'!W15</f>
        <v>1205.6300000000001</v>
      </c>
      <c r="X15" s="211">
        <f>'Phu Bieu 1'!X15+'Phu Bieu 2'!X15</f>
        <v>518</v>
      </c>
      <c r="Y15" s="211">
        <f>'Phu Bieu 1'!Y15+'Phu Bieu 2'!Y15</f>
        <v>3575.55</v>
      </c>
      <c r="Z15" s="366"/>
    </row>
    <row r="16" spans="1:28" s="213" customFormat="1" ht="15.75">
      <c r="A16" s="47" t="s">
        <v>314</v>
      </c>
      <c r="B16" s="48" t="s">
        <v>25</v>
      </c>
      <c r="C16" s="49" t="s">
        <v>26</v>
      </c>
      <c r="D16" s="211">
        <f t="shared" si="2"/>
        <v>231.23259999999999</v>
      </c>
      <c r="E16" s="211">
        <f>'Phu Bieu 1'!E16+'Phu Bieu 2'!E16</f>
        <v>17.27</v>
      </c>
      <c r="F16" s="211">
        <f>'Phu Bieu 1'!F16+'Phu Bieu 2'!F16</f>
        <v>18.27</v>
      </c>
      <c r="G16" s="211">
        <f>'Phu Bieu 1'!G16+'Phu Bieu 2'!G16</f>
        <v>1.28</v>
      </c>
      <c r="H16" s="211">
        <f>'Phu Bieu 1'!H16+'Phu Bieu 2'!H16</f>
        <v>2.13</v>
      </c>
      <c r="I16" s="211">
        <f>'Phu Bieu 1'!I16+'Phu Bieu 2'!I16</f>
        <v>4.34</v>
      </c>
      <c r="J16" s="211">
        <f>'Phu Bieu 1'!J16+'Phu Bieu 2'!J16</f>
        <v>0.9</v>
      </c>
      <c r="K16" s="211">
        <f>'Phu Bieu 1'!K16+'Phu Bieu 2'!K16</f>
        <v>2.75</v>
      </c>
      <c r="L16" s="211">
        <f>'Phu Bieu 1'!L16+'Phu Bieu 2'!L16</f>
        <v>15.88</v>
      </c>
      <c r="M16" s="211">
        <f>'Phu Bieu 1'!M16+'Phu Bieu 2'!M16</f>
        <v>5.0199999999999996</v>
      </c>
      <c r="N16" s="211">
        <f>'Phu Bieu 1'!N16+'Phu Bieu 2'!N16</f>
        <v>16.920000000000002</v>
      </c>
      <c r="O16" s="211">
        <f>'Phu Bieu 1'!O16+'Phu Bieu 2'!O16</f>
        <v>10.93</v>
      </c>
      <c r="P16" s="211">
        <f>'Phu Bieu 1'!P16+'Phu Bieu 2'!P16</f>
        <v>10.33</v>
      </c>
      <c r="Q16" s="211">
        <f>'Phu Bieu 1'!Q16+'Phu Bieu 2'!Q16</f>
        <v>3.09</v>
      </c>
      <c r="R16" s="211">
        <f>'Phu Bieu 1'!R16+'Phu Bieu 2'!R16</f>
        <v>14.16</v>
      </c>
      <c r="S16" s="211">
        <f>'Phu Bieu 1'!S16+'Phu Bieu 2'!S16</f>
        <v>13.42</v>
      </c>
      <c r="T16" s="211">
        <f>'Phu Bieu 1'!T16+'Phu Bieu 2'!T16</f>
        <v>1.2</v>
      </c>
      <c r="U16" s="211">
        <f>'Phu Bieu 1'!U16+'Phu Bieu 2'!U16</f>
        <v>17.93</v>
      </c>
      <c r="V16" s="211">
        <f>'Phu Bieu 1'!V16+'Phu Bieu 2'!V16</f>
        <v>30.282599999999999</v>
      </c>
      <c r="W16" s="211">
        <f>'Phu Bieu 1'!W16+'Phu Bieu 2'!W16</f>
        <v>4.1500000000000004</v>
      </c>
      <c r="X16" s="211">
        <f>'Phu Bieu 1'!X16+'Phu Bieu 2'!X16</f>
        <v>39.54</v>
      </c>
      <c r="Y16" s="211">
        <f>'Phu Bieu 1'!Y16+'Phu Bieu 2'!Y16</f>
        <v>1.44</v>
      </c>
      <c r="Z16" s="366"/>
    </row>
    <row r="17" spans="1:26" s="213" customFormat="1" ht="15.75">
      <c r="A17" s="47" t="s">
        <v>315</v>
      </c>
      <c r="B17" s="48" t="s">
        <v>27</v>
      </c>
      <c r="C17" s="54" t="s">
        <v>28</v>
      </c>
      <c r="D17" s="211">
        <f t="shared" si="2"/>
        <v>0</v>
      </c>
      <c r="E17" s="211">
        <f>'Phu Bieu 1'!E17+'Phu Bieu 2'!E17</f>
        <v>0</v>
      </c>
      <c r="F17" s="211">
        <f>'Phu Bieu 1'!F17+'Phu Bieu 2'!F17</f>
        <v>0</v>
      </c>
      <c r="G17" s="211">
        <f>'Phu Bieu 1'!G17+'Phu Bieu 2'!G17</f>
        <v>0</v>
      </c>
      <c r="H17" s="211">
        <f>'Phu Bieu 1'!H17+'Phu Bieu 2'!H17</f>
        <v>0</v>
      </c>
      <c r="I17" s="211">
        <f>'Phu Bieu 1'!I17+'Phu Bieu 2'!I17</f>
        <v>0</v>
      </c>
      <c r="J17" s="211">
        <f>'Phu Bieu 1'!J17+'Phu Bieu 2'!J17</f>
        <v>0</v>
      </c>
      <c r="K17" s="211">
        <f>'Phu Bieu 1'!K17+'Phu Bieu 2'!K17</f>
        <v>0</v>
      </c>
      <c r="L17" s="211">
        <f>'Phu Bieu 1'!L17+'Phu Bieu 2'!L17</f>
        <v>0</v>
      </c>
      <c r="M17" s="211">
        <f>'Phu Bieu 1'!M17+'Phu Bieu 2'!M17</f>
        <v>0</v>
      </c>
      <c r="N17" s="211">
        <f>'Phu Bieu 1'!N17+'Phu Bieu 2'!N17</f>
        <v>0</v>
      </c>
      <c r="O17" s="211">
        <f>'Phu Bieu 1'!O17+'Phu Bieu 2'!O17</f>
        <v>0</v>
      </c>
      <c r="P17" s="211">
        <f>'Phu Bieu 1'!P17+'Phu Bieu 2'!P17</f>
        <v>0</v>
      </c>
      <c r="Q17" s="211">
        <f>'Phu Bieu 1'!Q17+'Phu Bieu 2'!Q17</f>
        <v>0</v>
      </c>
      <c r="R17" s="211">
        <f>'Phu Bieu 1'!R17+'Phu Bieu 2'!R17</f>
        <v>0</v>
      </c>
      <c r="S17" s="211">
        <f>'Phu Bieu 1'!S17+'Phu Bieu 2'!S17</f>
        <v>0</v>
      </c>
      <c r="T17" s="211">
        <f>'Phu Bieu 1'!T17+'Phu Bieu 2'!T17</f>
        <v>0</v>
      </c>
      <c r="U17" s="211">
        <f>'Phu Bieu 1'!U17+'Phu Bieu 2'!U17</f>
        <v>0</v>
      </c>
      <c r="V17" s="211">
        <f>'Phu Bieu 1'!V17+'Phu Bieu 2'!V17</f>
        <v>0</v>
      </c>
      <c r="W17" s="211">
        <f>'Phu Bieu 1'!W17+'Phu Bieu 2'!W17</f>
        <v>0</v>
      </c>
      <c r="X17" s="211">
        <f>'Phu Bieu 1'!X17+'Phu Bieu 2'!X17</f>
        <v>0</v>
      </c>
      <c r="Y17" s="211">
        <f>'Phu Bieu 1'!Y17+'Phu Bieu 2'!Y17</f>
        <v>0</v>
      </c>
      <c r="Z17" s="366"/>
    </row>
    <row r="18" spans="1:26" s="213" customFormat="1" ht="15.75">
      <c r="A18" s="47" t="s">
        <v>316</v>
      </c>
      <c r="B18" s="48" t="s">
        <v>29</v>
      </c>
      <c r="C18" s="54" t="s">
        <v>30</v>
      </c>
      <c r="D18" s="211">
        <f t="shared" si="2"/>
        <v>2.41</v>
      </c>
      <c r="E18" s="211">
        <f>'Phu Bieu 1'!E18+'Phu Bieu 2'!E18</f>
        <v>0</v>
      </c>
      <c r="F18" s="211">
        <f>'Phu Bieu 1'!F18+'Phu Bieu 2'!F18</f>
        <v>0</v>
      </c>
      <c r="G18" s="211">
        <f>'Phu Bieu 1'!G18+'Phu Bieu 2'!G18</f>
        <v>0</v>
      </c>
      <c r="H18" s="211">
        <f>'Phu Bieu 1'!H18+'Phu Bieu 2'!H18</f>
        <v>0</v>
      </c>
      <c r="I18" s="211">
        <f>'Phu Bieu 1'!I18+'Phu Bieu 2'!I18</f>
        <v>0</v>
      </c>
      <c r="J18" s="211">
        <f>'Phu Bieu 1'!J18+'Phu Bieu 2'!J18</f>
        <v>0</v>
      </c>
      <c r="K18" s="211">
        <f>'Phu Bieu 1'!K18+'Phu Bieu 2'!K18</f>
        <v>0</v>
      </c>
      <c r="L18" s="211">
        <f>'Phu Bieu 1'!L18+'Phu Bieu 2'!L18</f>
        <v>0</v>
      </c>
      <c r="M18" s="211">
        <f>'Phu Bieu 1'!M18+'Phu Bieu 2'!M18</f>
        <v>0.03</v>
      </c>
      <c r="N18" s="211">
        <f>'Phu Bieu 1'!N18+'Phu Bieu 2'!N18</f>
        <v>0</v>
      </c>
      <c r="O18" s="211">
        <f>'Phu Bieu 1'!O18+'Phu Bieu 2'!O18</f>
        <v>0</v>
      </c>
      <c r="P18" s="211">
        <f>'Phu Bieu 1'!P18+'Phu Bieu 2'!P18</f>
        <v>0</v>
      </c>
      <c r="Q18" s="211">
        <f>'Phu Bieu 1'!Q18+'Phu Bieu 2'!Q18</f>
        <v>1.73</v>
      </c>
      <c r="R18" s="211">
        <f>'Phu Bieu 1'!R18+'Phu Bieu 2'!R18</f>
        <v>0.09</v>
      </c>
      <c r="S18" s="211">
        <f>'Phu Bieu 1'!S18+'Phu Bieu 2'!S18</f>
        <v>0</v>
      </c>
      <c r="T18" s="211">
        <f>'Phu Bieu 1'!T18+'Phu Bieu 2'!T18</f>
        <v>0</v>
      </c>
      <c r="U18" s="211">
        <f>'Phu Bieu 1'!U18+'Phu Bieu 2'!U18</f>
        <v>0.56000000000000005</v>
      </c>
      <c r="V18" s="211">
        <f>'Phu Bieu 1'!V18+'Phu Bieu 2'!V18</f>
        <v>0</v>
      </c>
      <c r="W18" s="211">
        <f>'Phu Bieu 1'!W18+'Phu Bieu 2'!W18</f>
        <v>0</v>
      </c>
      <c r="X18" s="211">
        <f>'Phu Bieu 1'!X18+'Phu Bieu 2'!X18</f>
        <v>0</v>
      </c>
      <c r="Y18" s="211">
        <f>'Phu Bieu 1'!Y18+'Phu Bieu 2'!Y18</f>
        <v>0</v>
      </c>
      <c r="Z18" s="366"/>
    </row>
    <row r="19" spans="1:26" s="214" customFormat="1" ht="15.75">
      <c r="A19" s="55">
        <v>2</v>
      </c>
      <c r="B19" s="56" t="s">
        <v>31</v>
      </c>
      <c r="C19" s="75" t="s">
        <v>32</v>
      </c>
      <c r="D19" s="210">
        <f t="shared" ref="D19:Y19" si="3">SUM(D21:D29)+SUM(D41:D57)</f>
        <v>5216.9952620000004</v>
      </c>
      <c r="E19" s="210">
        <f t="shared" si="3"/>
        <v>196.40705</v>
      </c>
      <c r="F19" s="210">
        <f t="shared" si="3"/>
        <v>213.29000000000002</v>
      </c>
      <c r="G19" s="210">
        <f t="shared" si="3"/>
        <v>446.73310000000004</v>
      </c>
      <c r="H19" s="210">
        <f t="shared" si="3"/>
        <v>73.69</v>
      </c>
      <c r="I19" s="210">
        <f t="shared" si="3"/>
        <v>375.15889999999996</v>
      </c>
      <c r="J19" s="210">
        <f t="shared" si="3"/>
        <v>754.48</v>
      </c>
      <c r="K19" s="210">
        <f t="shared" si="3"/>
        <v>41.44</v>
      </c>
      <c r="L19" s="210">
        <f t="shared" si="3"/>
        <v>134.86000000000001</v>
      </c>
      <c r="M19" s="210">
        <f t="shared" si="3"/>
        <v>87.929999999999993</v>
      </c>
      <c r="N19" s="210">
        <f t="shared" si="3"/>
        <v>215.17963</v>
      </c>
      <c r="O19" s="210">
        <f t="shared" si="3"/>
        <v>77.58</v>
      </c>
      <c r="P19" s="210">
        <f t="shared" si="3"/>
        <v>168.33</v>
      </c>
      <c r="Q19" s="210">
        <f t="shared" si="3"/>
        <v>195.92979199999999</v>
      </c>
      <c r="R19" s="210">
        <f t="shared" si="3"/>
        <v>328.11</v>
      </c>
      <c r="S19" s="210">
        <f t="shared" si="3"/>
        <v>505.63000000000005</v>
      </c>
      <c r="T19" s="210">
        <f t="shared" si="3"/>
        <v>576.62</v>
      </c>
      <c r="U19" s="210">
        <f t="shared" si="3"/>
        <v>166.20539000000002</v>
      </c>
      <c r="V19" s="210">
        <f t="shared" si="3"/>
        <v>250.91140000000001</v>
      </c>
      <c r="W19" s="210">
        <f t="shared" si="3"/>
        <v>85.289999999999992</v>
      </c>
      <c r="X19" s="210">
        <f t="shared" si="3"/>
        <v>131.64000000000001</v>
      </c>
      <c r="Y19" s="210">
        <f t="shared" si="3"/>
        <v>186.77</v>
      </c>
      <c r="Z19" s="365"/>
    </row>
    <row r="20" spans="1:26" s="213" customFormat="1" ht="15.75">
      <c r="A20" s="51"/>
      <c r="B20" s="52" t="s">
        <v>33</v>
      </c>
      <c r="C20" s="53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366"/>
    </row>
    <row r="21" spans="1:26" s="213" customFormat="1" ht="15.75">
      <c r="A21" s="47" t="s">
        <v>34</v>
      </c>
      <c r="B21" s="48" t="s">
        <v>35</v>
      </c>
      <c r="C21" s="58" t="s">
        <v>36</v>
      </c>
      <c r="D21" s="211">
        <f t="shared" si="1"/>
        <v>129.18</v>
      </c>
      <c r="E21" s="211">
        <f>'Phu Bieu 1'!E21+'Phu Bieu 2'!E21</f>
        <v>1.81</v>
      </c>
      <c r="F21" s="211">
        <f>'Phu Bieu 1'!F21+'Phu Bieu 2'!F21</f>
        <v>6.86</v>
      </c>
      <c r="G21" s="211">
        <f>'Phu Bieu 1'!G21+'Phu Bieu 2'!G21</f>
        <v>0</v>
      </c>
      <c r="H21" s="211">
        <f>'Phu Bieu 1'!H21+'Phu Bieu 2'!H21</f>
        <v>0</v>
      </c>
      <c r="I21" s="211">
        <f>'Phu Bieu 1'!I21+'Phu Bieu 2'!I21</f>
        <v>0</v>
      </c>
      <c r="J21" s="211">
        <f>'Phu Bieu 1'!J21+'Phu Bieu 2'!J21</f>
        <v>13.05</v>
      </c>
      <c r="K21" s="211">
        <f>'Phu Bieu 1'!K21+'Phu Bieu 2'!K21</f>
        <v>0</v>
      </c>
      <c r="L21" s="211">
        <f>'Phu Bieu 1'!L21+'Phu Bieu 2'!L21</f>
        <v>7.75</v>
      </c>
      <c r="M21" s="211">
        <f>'Phu Bieu 1'!M21+'Phu Bieu 2'!M21</f>
        <v>0</v>
      </c>
      <c r="N21" s="211">
        <f>'Phu Bieu 1'!N21+'Phu Bieu 2'!N21</f>
        <v>0</v>
      </c>
      <c r="O21" s="211">
        <f>'Phu Bieu 1'!O21+'Phu Bieu 2'!O21</f>
        <v>1.85</v>
      </c>
      <c r="P21" s="211">
        <f>'Phu Bieu 1'!P21+'Phu Bieu 2'!P21</f>
        <v>0</v>
      </c>
      <c r="Q21" s="211">
        <f>'Phu Bieu 1'!Q21+'Phu Bieu 2'!Q21</f>
        <v>25.88</v>
      </c>
      <c r="R21" s="211">
        <f>'Phu Bieu 1'!R21+'Phu Bieu 2'!R21</f>
        <v>24.16</v>
      </c>
      <c r="S21" s="211">
        <f>'Phu Bieu 1'!S21+'Phu Bieu 2'!S21</f>
        <v>22.36</v>
      </c>
      <c r="T21" s="211">
        <f>'Phu Bieu 1'!T21+'Phu Bieu 2'!T21</f>
        <v>0.28000000000000003</v>
      </c>
      <c r="U21" s="211">
        <f>'Phu Bieu 1'!U21+'Phu Bieu 2'!U21</f>
        <v>8.99</v>
      </c>
      <c r="V21" s="211">
        <f>'Phu Bieu 1'!V21+'Phu Bieu 2'!V21</f>
        <v>1.1399999999999999</v>
      </c>
      <c r="W21" s="211">
        <f>'Phu Bieu 1'!W21+'Phu Bieu 2'!W21</f>
        <v>0.78</v>
      </c>
      <c r="X21" s="211">
        <f>'Phu Bieu 1'!X21+'Phu Bieu 2'!X21</f>
        <v>14.12</v>
      </c>
      <c r="Y21" s="211">
        <f>'Phu Bieu 1'!Y21+'Phu Bieu 2'!Y21</f>
        <v>0.15</v>
      </c>
      <c r="Z21" s="366"/>
    </row>
    <row r="22" spans="1:26" s="213" customFormat="1" ht="15.75">
      <c r="A22" s="47" t="s">
        <v>37</v>
      </c>
      <c r="B22" s="48" t="s">
        <v>38</v>
      </c>
      <c r="C22" s="49" t="s">
        <v>39</v>
      </c>
      <c r="D22" s="211">
        <f t="shared" si="1"/>
        <v>0.77</v>
      </c>
      <c r="E22" s="211">
        <f>'Phu Bieu 1'!E22+'Phu Bieu 2'!E22</f>
        <v>0.77</v>
      </c>
      <c r="F22" s="211">
        <f>'Phu Bieu 1'!F22+'Phu Bieu 2'!F22</f>
        <v>0</v>
      </c>
      <c r="G22" s="211">
        <f>'Phu Bieu 1'!G22+'Phu Bieu 2'!G22</f>
        <v>0</v>
      </c>
      <c r="H22" s="211">
        <f>'Phu Bieu 1'!H22+'Phu Bieu 2'!H22</f>
        <v>0</v>
      </c>
      <c r="I22" s="211">
        <f>'Phu Bieu 1'!I22+'Phu Bieu 2'!I22</f>
        <v>0</v>
      </c>
      <c r="J22" s="211">
        <f>'Phu Bieu 1'!J22+'Phu Bieu 2'!J22</f>
        <v>0</v>
      </c>
      <c r="K22" s="211">
        <f>'Phu Bieu 1'!K22+'Phu Bieu 2'!K22</f>
        <v>0</v>
      </c>
      <c r="L22" s="211">
        <f>'Phu Bieu 1'!L22+'Phu Bieu 2'!L22</f>
        <v>0</v>
      </c>
      <c r="M22" s="211">
        <f>'Phu Bieu 1'!M22+'Phu Bieu 2'!M22</f>
        <v>0</v>
      </c>
      <c r="N22" s="211">
        <f>'Phu Bieu 1'!N22+'Phu Bieu 2'!N22</f>
        <v>0</v>
      </c>
      <c r="O22" s="211">
        <f>'Phu Bieu 1'!O22+'Phu Bieu 2'!O22</f>
        <v>0</v>
      </c>
      <c r="P22" s="211">
        <f>'Phu Bieu 1'!P22+'Phu Bieu 2'!P22</f>
        <v>0</v>
      </c>
      <c r="Q22" s="211">
        <f>'Phu Bieu 1'!Q22+'Phu Bieu 2'!Q22</f>
        <v>0</v>
      </c>
      <c r="R22" s="211">
        <f>'Phu Bieu 1'!R22+'Phu Bieu 2'!R22</f>
        <v>0</v>
      </c>
      <c r="S22" s="211">
        <f>'Phu Bieu 1'!S22+'Phu Bieu 2'!S22</f>
        <v>0</v>
      </c>
      <c r="T22" s="211">
        <f>'Phu Bieu 1'!T22+'Phu Bieu 2'!T22</f>
        <v>0</v>
      </c>
      <c r="U22" s="211">
        <f>'Phu Bieu 1'!U22+'Phu Bieu 2'!U22</f>
        <v>0</v>
      </c>
      <c r="V22" s="211">
        <f>'Phu Bieu 1'!V22+'Phu Bieu 2'!V22</f>
        <v>0</v>
      </c>
      <c r="W22" s="211">
        <f>'Phu Bieu 1'!W22+'Phu Bieu 2'!W22</f>
        <v>0</v>
      </c>
      <c r="X22" s="211">
        <f>'Phu Bieu 1'!X22+'Phu Bieu 2'!X22</f>
        <v>0</v>
      </c>
      <c r="Y22" s="211">
        <f>'Phu Bieu 1'!Y22+'Phu Bieu 2'!Y22</f>
        <v>0</v>
      </c>
      <c r="Z22" s="366"/>
    </row>
    <row r="23" spans="1:26" s="213" customFormat="1" ht="15.75">
      <c r="A23" s="47" t="s">
        <v>40</v>
      </c>
      <c r="B23" s="48" t="s">
        <v>41</v>
      </c>
      <c r="C23" s="54" t="s">
        <v>42</v>
      </c>
      <c r="D23" s="211">
        <f t="shared" si="1"/>
        <v>0</v>
      </c>
      <c r="E23" s="211">
        <f>'Phu Bieu 1'!E23+'Phu Bieu 2'!E23</f>
        <v>0</v>
      </c>
      <c r="F23" s="211">
        <f>'Phu Bieu 1'!F23+'Phu Bieu 2'!F23</f>
        <v>0</v>
      </c>
      <c r="G23" s="211">
        <f>'Phu Bieu 1'!G23+'Phu Bieu 2'!G23</f>
        <v>0</v>
      </c>
      <c r="H23" s="211">
        <f>'Phu Bieu 1'!H23+'Phu Bieu 2'!H23</f>
        <v>0</v>
      </c>
      <c r="I23" s="211">
        <f>'Phu Bieu 1'!I23+'Phu Bieu 2'!I23</f>
        <v>0</v>
      </c>
      <c r="J23" s="211">
        <f>'Phu Bieu 1'!J23+'Phu Bieu 2'!J23</f>
        <v>0</v>
      </c>
      <c r="K23" s="211">
        <f>'Phu Bieu 1'!K23+'Phu Bieu 2'!K23</f>
        <v>0</v>
      </c>
      <c r="L23" s="211">
        <f>'Phu Bieu 1'!L23+'Phu Bieu 2'!L23</f>
        <v>0</v>
      </c>
      <c r="M23" s="211">
        <f>'Phu Bieu 1'!M23+'Phu Bieu 2'!M23</f>
        <v>0</v>
      </c>
      <c r="N23" s="211">
        <f>'Phu Bieu 1'!N23+'Phu Bieu 2'!N23</f>
        <v>0</v>
      </c>
      <c r="O23" s="211">
        <f>'Phu Bieu 1'!O23+'Phu Bieu 2'!O23</f>
        <v>0</v>
      </c>
      <c r="P23" s="211">
        <f>'Phu Bieu 1'!P23+'Phu Bieu 2'!P23</f>
        <v>0</v>
      </c>
      <c r="Q23" s="211">
        <f>'Phu Bieu 1'!Q23+'Phu Bieu 2'!Q23</f>
        <v>0</v>
      </c>
      <c r="R23" s="211">
        <f>'Phu Bieu 1'!R23+'Phu Bieu 2'!R23</f>
        <v>0</v>
      </c>
      <c r="S23" s="211">
        <f>'Phu Bieu 1'!S23+'Phu Bieu 2'!S23</f>
        <v>0</v>
      </c>
      <c r="T23" s="211">
        <f>'Phu Bieu 1'!T23+'Phu Bieu 2'!T23</f>
        <v>0</v>
      </c>
      <c r="U23" s="211">
        <f>'Phu Bieu 1'!U23+'Phu Bieu 2'!U23</f>
        <v>0</v>
      </c>
      <c r="V23" s="211">
        <f>'Phu Bieu 1'!V23+'Phu Bieu 2'!V23</f>
        <v>0</v>
      </c>
      <c r="W23" s="211">
        <f>'Phu Bieu 1'!W23+'Phu Bieu 2'!W23</f>
        <v>0</v>
      </c>
      <c r="X23" s="211">
        <f>'Phu Bieu 1'!X23+'Phu Bieu 2'!X23</f>
        <v>0</v>
      </c>
      <c r="Y23" s="211">
        <f>'Phu Bieu 1'!Y23+'Phu Bieu 2'!Y23</f>
        <v>0</v>
      </c>
      <c r="Z23" s="366"/>
    </row>
    <row r="24" spans="1:26" s="213" customFormat="1" ht="15.75">
      <c r="A24" s="47" t="s">
        <v>43</v>
      </c>
      <c r="B24" s="48" t="s">
        <v>44</v>
      </c>
      <c r="C24" s="54" t="s">
        <v>45</v>
      </c>
      <c r="D24" s="211">
        <f t="shared" si="1"/>
        <v>0</v>
      </c>
      <c r="E24" s="211">
        <f>'Phu Bieu 1'!E24+'Phu Bieu 2'!E24</f>
        <v>0</v>
      </c>
      <c r="F24" s="211">
        <f>'Phu Bieu 1'!F24+'Phu Bieu 2'!F24</f>
        <v>0</v>
      </c>
      <c r="G24" s="211">
        <f>'Phu Bieu 1'!G24+'Phu Bieu 2'!G24</f>
        <v>0</v>
      </c>
      <c r="H24" s="211">
        <f>'Phu Bieu 1'!H24+'Phu Bieu 2'!H24</f>
        <v>0</v>
      </c>
      <c r="I24" s="211">
        <f>'Phu Bieu 1'!I24+'Phu Bieu 2'!I24</f>
        <v>0</v>
      </c>
      <c r="J24" s="211">
        <f>'Phu Bieu 1'!J24+'Phu Bieu 2'!J24</f>
        <v>0</v>
      </c>
      <c r="K24" s="211">
        <f>'Phu Bieu 1'!K24+'Phu Bieu 2'!K24</f>
        <v>0</v>
      </c>
      <c r="L24" s="211">
        <f>'Phu Bieu 1'!L24+'Phu Bieu 2'!L24</f>
        <v>0</v>
      </c>
      <c r="M24" s="211">
        <f>'Phu Bieu 1'!M24+'Phu Bieu 2'!M24</f>
        <v>0</v>
      </c>
      <c r="N24" s="211">
        <f>'Phu Bieu 1'!N24+'Phu Bieu 2'!N24</f>
        <v>0</v>
      </c>
      <c r="O24" s="211">
        <f>'Phu Bieu 1'!O24+'Phu Bieu 2'!O24</f>
        <v>0</v>
      </c>
      <c r="P24" s="211">
        <f>'Phu Bieu 1'!P24+'Phu Bieu 2'!P24</f>
        <v>0</v>
      </c>
      <c r="Q24" s="211">
        <f>'Phu Bieu 1'!Q24+'Phu Bieu 2'!Q24</f>
        <v>0</v>
      </c>
      <c r="R24" s="211">
        <f>'Phu Bieu 1'!R24+'Phu Bieu 2'!R24</f>
        <v>0</v>
      </c>
      <c r="S24" s="211">
        <f>'Phu Bieu 1'!S24+'Phu Bieu 2'!S24</f>
        <v>0</v>
      </c>
      <c r="T24" s="211">
        <f>'Phu Bieu 1'!T24+'Phu Bieu 2'!T24</f>
        <v>0</v>
      </c>
      <c r="U24" s="211">
        <f>'Phu Bieu 1'!U24+'Phu Bieu 2'!U24</f>
        <v>0</v>
      </c>
      <c r="V24" s="211">
        <f>'Phu Bieu 1'!V24+'Phu Bieu 2'!V24</f>
        <v>0</v>
      </c>
      <c r="W24" s="211">
        <f>'Phu Bieu 1'!W24+'Phu Bieu 2'!W24</f>
        <v>0</v>
      </c>
      <c r="X24" s="211">
        <f>'Phu Bieu 1'!X24+'Phu Bieu 2'!X24</f>
        <v>0</v>
      </c>
      <c r="Y24" s="211">
        <f>'Phu Bieu 1'!Y24+'Phu Bieu 2'!Y24</f>
        <v>0</v>
      </c>
      <c r="Z24" s="366"/>
    </row>
    <row r="25" spans="1:26" s="213" customFormat="1" ht="15.75">
      <c r="A25" s="47" t="s">
        <v>317</v>
      </c>
      <c r="B25" s="48" t="s">
        <v>46</v>
      </c>
      <c r="C25" s="54" t="s">
        <v>47</v>
      </c>
      <c r="D25" s="211">
        <f t="shared" si="1"/>
        <v>26.8</v>
      </c>
      <c r="E25" s="211">
        <f>'Phu Bieu 1'!E25+'Phu Bieu 2'!E25</f>
        <v>0</v>
      </c>
      <c r="F25" s="211">
        <f>'Phu Bieu 1'!F25+'Phu Bieu 2'!F25</f>
        <v>0</v>
      </c>
      <c r="G25" s="211">
        <f>'Phu Bieu 1'!G25+'Phu Bieu 2'!G25</f>
        <v>0</v>
      </c>
      <c r="H25" s="211">
        <f>'Phu Bieu 1'!H25+'Phu Bieu 2'!H25</f>
        <v>0</v>
      </c>
      <c r="I25" s="211">
        <f>'Phu Bieu 1'!I25+'Phu Bieu 2'!I25</f>
        <v>0</v>
      </c>
      <c r="J25" s="211">
        <f>'Phu Bieu 1'!J25+'Phu Bieu 2'!J25</f>
        <v>0</v>
      </c>
      <c r="K25" s="211">
        <f>'Phu Bieu 1'!K25+'Phu Bieu 2'!K25</f>
        <v>0</v>
      </c>
      <c r="L25" s="211">
        <f>'Phu Bieu 1'!L25+'Phu Bieu 2'!L25</f>
        <v>0</v>
      </c>
      <c r="M25" s="211">
        <f>'Phu Bieu 1'!M25+'Phu Bieu 2'!M25</f>
        <v>0</v>
      </c>
      <c r="N25" s="211">
        <f>'Phu Bieu 1'!N25+'Phu Bieu 2'!N25</f>
        <v>0</v>
      </c>
      <c r="O25" s="211">
        <f>'Phu Bieu 1'!O25+'Phu Bieu 2'!O25</f>
        <v>3.34</v>
      </c>
      <c r="P25" s="211">
        <f>'Phu Bieu 1'!P25+'Phu Bieu 2'!P25</f>
        <v>0</v>
      </c>
      <c r="Q25" s="211">
        <f>'Phu Bieu 1'!Q25+'Phu Bieu 2'!Q25</f>
        <v>0</v>
      </c>
      <c r="R25" s="211">
        <f>'Phu Bieu 1'!R25+'Phu Bieu 2'!R25</f>
        <v>0</v>
      </c>
      <c r="S25" s="211">
        <f>'Phu Bieu 1'!S25+'Phu Bieu 2'!S25</f>
        <v>23.46</v>
      </c>
      <c r="T25" s="211">
        <f>'Phu Bieu 1'!T25+'Phu Bieu 2'!T25</f>
        <v>0</v>
      </c>
      <c r="U25" s="211">
        <f>'Phu Bieu 1'!U25+'Phu Bieu 2'!U25</f>
        <v>0</v>
      </c>
      <c r="V25" s="211">
        <f>'Phu Bieu 1'!V25+'Phu Bieu 2'!V25</f>
        <v>0</v>
      </c>
      <c r="W25" s="211">
        <f>'Phu Bieu 1'!W25+'Phu Bieu 2'!W25</f>
        <v>0</v>
      </c>
      <c r="X25" s="211">
        <f>'Phu Bieu 1'!X25+'Phu Bieu 2'!X25</f>
        <v>0</v>
      </c>
      <c r="Y25" s="211">
        <f>'Phu Bieu 1'!Y25+'Phu Bieu 2'!Y25</f>
        <v>0</v>
      </c>
      <c r="Z25" s="366"/>
    </row>
    <row r="26" spans="1:26" s="34" customFormat="1" ht="15.75">
      <c r="A26" s="47" t="s">
        <v>318</v>
      </c>
      <c r="B26" s="48" t="s">
        <v>48</v>
      </c>
      <c r="C26" s="54" t="s">
        <v>49</v>
      </c>
      <c r="D26" s="211">
        <f t="shared" si="1"/>
        <v>0.6542</v>
      </c>
      <c r="E26" s="211">
        <f>'Phu Bieu 1'!E26+'Phu Bieu 2'!E26</f>
        <v>0.6542</v>
      </c>
      <c r="F26" s="211">
        <f>'Phu Bieu 1'!F26+'Phu Bieu 2'!F26</f>
        <v>0</v>
      </c>
      <c r="G26" s="211">
        <f>'Phu Bieu 1'!G26+'Phu Bieu 2'!G26</f>
        <v>0</v>
      </c>
      <c r="H26" s="211">
        <f>'Phu Bieu 1'!H26+'Phu Bieu 2'!H26</f>
        <v>0</v>
      </c>
      <c r="I26" s="211">
        <f>'Phu Bieu 1'!I26+'Phu Bieu 2'!I26</f>
        <v>0</v>
      </c>
      <c r="J26" s="211">
        <f>'Phu Bieu 1'!J26+'Phu Bieu 2'!J26</f>
        <v>0</v>
      </c>
      <c r="K26" s="211">
        <f>'Phu Bieu 1'!K26+'Phu Bieu 2'!K26</f>
        <v>0</v>
      </c>
      <c r="L26" s="211">
        <f>'Phu Bieu 1'!L26+'Phu Bieu 2'!L26</f>
        <v>0</v>
      </c>
      <c r="M26" s="211">
        <f>'Phu Bieu 1'!M26+'Phu Bieu 2'!M26</f>
        <v>0</v>
      </c>
      <c r="N26" s="211">
        <f>'Phu Bieu 1'!N26+'Phu Bieu 2'!N26</f>
        <v>0</v>
      </c>
      <c r="O26" s="211">
        <f>'Phu Bieu 1'!O26+'Phu Bieu 2'!O26</f>
        <v>0</v>
      </c>
      <c r="P26" s="211">
        <f>'Phu Bieu 1'!P26+'Phu Bieu 2'!P26</f>
        <v>0</v>
      </c>
      <c r="Q26" s="211">
        <f>'Phu Bieu 1'!Q26+'Phu Bieu 2'!Q26</f>
        <v>0</v>
      </c>
      <c r="R26" s="211">
        <f>'Phu Bieu 1'!R26+'Phu Bieu 2'!R26</f>
        <v>0</v>
      </c>
      <c r="S26" s="211">
        <f>'Phu Bieu 1'!S26+'Phu Bieu 2'!S26</f>
        <v>0</v>
      </c>
      <c r="T26" s="211">
        <f>'Phu Bieu 1'!T26+'Phu Bieu 2'!T26</f>
        <v>0</v>
      </c>
      <c r="U26" s="211">
        <f>'Phu Bieu 1'!U26+'Phu Bieu 2'!U26</f>
        <v>0</v>
      </c>
      <c r="V26" s="211">
        <f>'Phu Bieu 1'!V26+'Phu Bieu 2'!V26</f>
        <v>0</v>
      </c>
      <c r="W26" s="211">
        <f>'Phu Bieu 1'!W26+'Phu Bieu 2'!W26</f>
        <v>0</v>
      </c>
      <c r="X26" s="211">
        <f>'Phu Bieu 1'!X26+'Phu Bieu 2'!X26</f>
        <v>0</v>
      </c>
      <c r="Y26" s="211">
        <f>'Phu Bieu 1'!Y26+'Phu Bieu 2'!Y26</f>
        <v>0</v>
      </c>
      <c r="Z26" s="368"/>
    </row>
    <row r="27" spans="1:26" s="34" customFormat="1" ht="15.75">
      <c r="A27" s="47" t="s">
        <v>319</v>
      </c>
      <c r="B27" s="48" t="s">
        <v>50</v>
      </c>
      <c r="C27" s="54" t="s">
        <v>51</v>
      </c>
      <c r="D27" s="211">
        <f t="shared" si="1"/>
        <v>16.265800000000002</v>
      </c>
      <c r="E27" s="211">
        <f>'Phu Bieu 1'!E27+'Phu Bieu 2'!E27</f>
        <v>3.0758000000000001</v>
      </c>
      <c r="F27" s="211">
        <f>'Phu Bieu 1'!F27+'Phu Bieu 2'!F27</f>
        <v>0.66</v>
      </c>
      <c r="G27" s="211">
        <f>'Phu Bieu 1'!G27+'Phu Bieu 2'!G27</f>
        <v>0</v>
      </c>
      <c r="H27" s="211">
        <f>'Phu Bieu 1'!H27+'Phu Bieu 2'!H27</f>
        <v>2.61</v>
      </c>
      <c r="I27" s="211">
        <f>'Phu Bieu 1'!I27+'Phu Bieu 2'!I27</f>
        <v>0</v>
      </c>
      <c r="J27" s="211">
        <f>'Phu Bieu 1'!J27+'Phu Bieu 2'!J27</f>
        <v>0</v>
      </c>
      <c r="K27" s="211">
        <f>'Phu Bieu 1'!K27+'Phu Bieu 2'!K27</f>
        <v>0</v>
      </c>
      <c r="L27" s="211">
        <f>'Phu Bieu 1'!L27+'Phu Bieu 2'!L27</f>
        <v>0</v>
      </c>
      <c r="M27" s="211">
        <f>'Phu Bieu 1'!M27+'Phu Bieu 2'!M27</f>
        <v>0.8</v>
      </c>
      <c r="N27" s="211">
        <f>'Phu Bieu 1'!N27+'Phu Bieu 2'!N27</f>
        <v>0.11</v>
      </c>
      <c r="O27" s="211">
        <f>'Phu Bieu 1'!O27+'Phu Bieu 2'!O27</f>
        <v>0</v>
      </c>
      <c r="P27" s="211">
        <f>'Phu Bieu 1'!P27+'Phu Bieu 2'!P27</f>
        <v>0</v>
      </c>
      <c r="Q27" s="211">
        <f>'Phu Bieu 1'!Q27+'Phu Bieu 2'!Q27</f>
        <v>0</v>
      </c>
      <c r="R27" s="211">
        <f>'Phu Bieu 1'!R27+'Phu Bieu 2'!R27</f>
        <v>8.4</v>
      </c>
      <c r="S27" s="211">
        <f>'Phu Bieu 1'!S27+'Phu Bieu 2'!S27</f>
        <v>0.61</v>
      </c>
      <c r="T27" s="211">
        <f>'Phu Bieu 1'!T27+'Phu Bieu 2'!T27</f>
        <v>0</v>
      </c>
      <c r="U27" s="211">
        <f>'Phu Bieu 1'!U27+'Phu Bieu 2'!U27</f>
        <v>0</v>
      </c>
      <c r="V27" s="211">
        <f>'Phu Bieu 1'!V27+'Phu Bieu 2'!V27</f>
        <v>0</v>
      </c>
      <c r="W27" s="211">
        <f>'Phu Bieu 1'!W27+'Phu Bieu 2'!W27</f>
        <v>0</v>
      </c>
      <c r="X27" s="211">
        <f>'Phu Bieu 1'!X27+'Phu Bieu 2'!X27</f>
        <v>0</v>
      </c>
      <c r="Y27" s="211">
        <f>'Phu Bieu 1'!Y27+'Phu Bieu 2'!Y27</f>
        <v>0</v>
      </c>
      <c r="Z27" s="368"/>
    </row>
    <row r="28" spans="1:26" s="33" customFormat="1" ht="15.75">
      <c r="A28" s="47" t="s">
        <v>320</v>
      </c>
      <c r="B28" s="48" t="s">
        <v>52</v>
      </c>
      <c r="C28" s="58" t="s">
        <v>53</v>
      </c>
      <c r="D28" s="211">
        <f t="shared" si="1"/>
        <v>13.969999999999999</v>
      </c>
      <c r="E28" s="211">
        <f>'Phu Bieu 1'!E28+'Phu Bieu 2'!E28</f>
        <v>0.31</v>
      </c>
      <c r="F28" s="211">
        <f>'Phu Bieu 1'!F28+'Phu Bieu 2'!F28</f>
        <v>0</v>
      </c>
      <c r="G28" s="211">
        <f>'Phu Bieu 1'!G28+'Phu Bieu 2'!G28</f>
        <v>0</v>
      </c>
      <c r="H28" s="211">
        <f>'Phu Bieu 1'!H28+'Phu Bieu 2'!H28</f>
        <v>0</v>
      </c>
      <c r="I28" s="211">
        <f>'Phu Bieu 1'!I28+'Phu Bieu 2'!I28</f>
        <v>5.89</v>
      </c>
      <c r="J28" s="211">
        <f>'Phu Bieu 1'!J28+'Phu Bieu 2'!J28</f>
        <v>0</v>
      </c>
      <c r="K28" s="211">
        <f>'Phu Bieu 1'!K28+'Phu Bieu 2'!K28</f>
        <v>0</v>
      </c>
      <c r="L28" s="211">
        <f>'Phu Bieu 1'!L28+'Phu Bieu 2'!L28</f>
        <v>0</v>
      </c>
      <c r="M28" s="211">
        <f>'Phu Bieu 1'!M28+'Phu Bieu 2'!M28</f>
        <v>0</v>
      </c>
      <c r="N28" s="211">
        <f>'Phu Bieu 1'!N28+'Phu Bieu 2'!N28</f>
        <v>7.77</v>
      </c>
      <c r="O28" s="211">
        <f>'Phu Bieu 1'!O28+'Phu Bieu 2'!O28</f>
        <v>0</v>
      </c>
      <c r="P28" s="211">
        <f>'Phu Bieu 1'!P28+'Phu Bieu 2'!P28</f>
        <v>0</v>
      </c>
      <c r="Q28" s="211">
        <f>'Phu Bieu 1'!Q28+'Phu Bieu 2'!Q28</f>
        <v>0</v>
      </c>
      <c r="R28" s="211">
        <f>'Phu Bieu 1'!R28+'Phu Bieu 2'!R28</f>
        <v>0</v>
      </c>
      <c r="S28" s="211">
        <f>'Phu Bieu 1'!S28+'Phu Bieu 2'!S28</f>
        <v>0</v>
      </c>
      <c r="T28" s="211">
        <f>'Phu Bieu 1'!T28+'Phu Bieu 2'!T28</f>
        <v>0</v>
      </c>
      <c r="U28" s="211">
        <f>'Phu Bieu 1'!U28+'Phu Bieu 2'!U28</f>
        <v>0</v>
      </c>
      <c r="V28" s="211">
        <f>'Phu Bieu 1'!V28+'Phu Bieu 2'!V28</f>
        <v>0</v>
      </c>
      <c r="W28" s="211">
        <f>'Phu Bieu 1'!W28+'Phu Bieu 2'!W28</f>
        <v>0</v>
      </c>
      <c r="X28" s="211">
        <f>'Phu Bieu 1'!X28+'Phu Bieu 2'!X28</f>
        <v>0</v>
      </c>
      <c r="Y28" s="211">
        <f>'Phu Bieu 1'!Y28+'Phu Bieu 2'!Y28</f>
        <v>0</v>
      </c>
      <c r="Z28" s="245"/>
    </row>
    <row r="29" spans="1:26" s="213" customFormat="1" ht="31.5">
      <c r="A29" s="47" t="s">
        <v>321</v>
      </c>
      <c r="B29" s="48" t="s">
        <v>54</v>
      </c>
      <c r="C29" s="58" t="s">
        <v>55</v>
      </c>
      <c r="D29" s="211">
        <f>SUM(D30:D40)</f>
        <v>3187.6933250000006</v>
      </c>
      <c r="E29" s="211">
        <f>'Phu Bieu 1'!E29+'Phu Bieu 2'!E29</f>
        <v>66.523690000000002</v>
      </c>
      <c r="F29" s="211">
        <f>'Phu Bieu 1'!F29+'Phu Bieu 2'!F29</f>
        <v>143.13</v>
      </c>
      <c r="G29" s="211">
        <f>'Phu Bieu 1'!G29+'Phu Bieu 2'!G29</f>
        <v>313.19310000000002</v>
      </c>
      <c r="H29" s="211">
        <f>'Phu Bieu 1'!H29+'Phu Bieu 2'!H29</f>
        <v>21.35</v>
      </c>
      <c r="I29" s="211">
        <f>'Phu Bieu 1'!I29+'Phu Bieu 2'!I29</f>
        <v>282.41035299999999</v>
      </c>
      <c r="J29" s="211">
        <f>'Phu Bieu 1'!J29+'Phu Bieu 2'!J29</f>
        <v>496.53999999999996</v>
      </c>
      <c r="K29" s="211">
        <f>'Phu Bieu 1'!K29+'Phu Bieu 2'!K29</f>
        <v>10.58</v>
      </c>
      <c r="L29" s="211">
        <f>'Phu Bieu 1'!L29+'Phu Bieu 2'!L29</f>
        <v>42.13</v>
      </c>
      <c r="M29" s="211">
        <f>'Phu Bieu 1'!M29+'Phu Bieu 2'!M29</f>
        <v>35.42</v>
      </c>
      <c r="N29" s="211">
        <f>'Phu Bieu 1'!N29+'Phu Bieu 2'!N29</f>
        <v>161.71960000000001</v>
      </c>
      <c r="O29" s="211">
        <f>'Phu Bieu 1'!O29+'Phu Bieu 2'!O29</f>
        <v>35.04</v>
      </c>
      <c r="P29" s="211">
        <f>'Phu Bieu 1'!P29+'Phu Bieu 2'!P29</f>
        <v>122.19000000000001</v>
      </c>
      <c r="Q29" s="211">
        <f>'Phu Bieu 1'!Q29+'Phu Bieu 2'!Q29</f>
        <v>35.409792000000003</v>
      </c>
      <c r="R29" s="211">
        <f>'Phu Bieu 1'!R29+'Phu Bieu 2'!R29</f>
        <v>208.95</v>
      </c>
      <c r="S29" s="211">
        <f>'Phu Bieu 1'!S29+'Phu Bieu 2'!S29</f>
        <v>327.07000000000005</v>
      </c>
      <c r="T29" s="211">
        <f>'Phu Bieu 1'!T29+'Phu Bieu 2'!T29</f>
        <v>529.83000000000004</v>
      </c>
      <c r="U29" s="211">
        <f>'Phu Bieu 1'!U29+'Phu Bieu 2'!U29</f>
        <v>47.475389999999997</v>
      </c>
      <c r="V29" s="211">
        <f>'Phu Bieu 1'!V29+'Phu Bieu 2'!V29</f>
        <v>170.41140000000001</v>
      </c>
      <c r="W29" s="211">
        <f>'Phu Bieu 1'!W29+'Phu Bieu 2'!W29</f>
        <v>24.33</v>
      </c>
      <c r="X29" s="211">
        <f>'Phu Bieu 1'!X29+'Phu Bieu 2'!X29</f>
        <v>64.240000000000009</v>
      </c>
      <c r="Y29" s="211">
        <f>'Phu Bieu 1'!Y29+'Phu Bieu 2'!Y29</f>
        <v>44.94</v>
      </c>
      <c r="Z29" s="366"/>
    </row>
    <row r="30" spans="1:26" s="140" customFormat="1" ht="15.75">
      <c r="A30" s="51" t="s">
        <v>208</v>
      </c>
      <c r="B30" s="52" t="s">
        <v>209</v>
      </c>
      <c r="C30" s="139" t="s">
        <v>210</v>
      </c>
      <c r="D30" s="215">
        <f t="shared" si="1"/>
        <v>15.962289999999999</v>
      </c>
      <c r="E30" s="215">
        <f>'Phu Bieu 1'!E30+'Phu Bieu 2'!E30</f>
        <v>1.60229</v>
      </c>
      <c r="F30" s="215">
        <f>'Phu Bieu 1'!F30+'Phu Bieu 2'!F30</f>
        <v>0</v>
      </c>
      <c r="G30" s="215">
        <f>'Phu Bieu 1'!G30+'Phu Bieu 2'!G30</f>
        <v>0.05</v>
      </c>
      <c r="H30" s="215">
        <f>'Phu Bieu 1'!H30+'Phu Bieu 2'!H30</f>
        <v>0.16</v>
      </c>
      <c r="I30" s="215">
        <f>'Phu Bieu 1'!I30+'Phu Bieu 2'!I30</f>
        <v>0.03</v>
      </c>
      <c r="J30" s="215">
        <f>'Phu Bieu 1'!J30+'Phu Bieu 2'!J30</f>
        <v>0.11</v>
      </c>
      <c r="K30" s="215">
        <f>'Phu Bieu 1'!K30+'Phu Bieu 2'!K30</f>
        <v>0.02</v>
      </c>
      <c r="L30" s="215">
        <f>'Phu Bieu 1'!L30+'Phu Bieu 2'!L30</f>
        <v>0.38</v>
      </c>
      <c r="M30" s="215">
        <f>'Phu Bieu 1'!M30+'Phu Bieu 2'!M30</f>
        <v>0</v>
      </c>
      <c r="N30" s="215">
        <f>'Phu Bieu 1'!N30+'Phu Bieu 2'!N30</f>
        <v>1.01</v>
      </c>
      <c r="O30" s="215">
        <f>'Phu Bieu 1'!O30+'Phu Bieu 2'!O30</f>
        <v>0.01</v>
      </c>
      <c r="P30" s="215">
        <f>'Phu Bieu 1'!P30+'Phu Bieu 2'!P30</f>
        <v>0</v>
      </c>
      <c r="Q30" s="215">
        <f>'Phu Bieu 1'!Q30+'Phu Bieu 2'!Q30</f>
        <v>3.28</v>
      </c>
      <c r="R30" s="215">
        <f>'Phu Bieu 1'!R30+'Phu Bieu 2'!R30</f>
        <v>0.85</v>
      </c>
      <c r="S30" s="215">
        <f>'Phu Bieu 1'!S30+'Phu Bieu 2'!S30</f>
        <v>1.69</v>
      </c>
      <c r="T30" s="215">
        <f>'Phu Bieu 1'!T30+'Phu Bieu 2'!T30</f>
        <v>0.38</v>
      </c>
      <c r="U30" s="215">
        <f>'Phu Bieu 1'!U30+'Phu Bieu 2'!U30</f>
        <v>1.47</v>
      </c>
      <c r="V30" s="215">
        <f>'Phu Bieu 1'!V30+'Phu Bieu 2'!V30</f>
        <v>1.1100000000000001</v>
      </c>
      <c r="W30" s="215">
        <f>'Phu Bieu 1'!W30+'Phu Bieu 2'!W30</f>
        <v>1.04</v>
      </c>
      <c r="X30" s="215">
        <f>'Phu Bieu 1'!X30+'Phu Bieu 2'!X30</f>
        <v>2.74</v>
      </c>
      <c r="Y30" s="215">
        <f>'Phu Bieu 1'!Y30+'Phu Bieu 2'!Y30</f>
        <v>0.03</v>
      </c>
      <c r="Z30" s="369"/>
    </row>
    <row r="31" spans="1:26" s="140" customFormat="1" ht="15.75">
      <c r="A31" s="51" t="s">
        <v>211</v>
      </c>
      <c r="B31" s="52" t="s">
        <v>212</v>
      </c>
      <c r="C31" s="139" t="s">
        <v>213</v>
      </c>
      <c r="D31" s="215">
        <f t="shared" si="1"/>
        <v>0</v>
      </c>
      <c r="E31" s="215">
        <f>'Phu Bieu 1'!E31+'Phu Bieu 2'!E31</f>
        <v>0</v>
      </c>
      <c r="F31" s="215">
        <f>'Phu Bieu 1'!F31+'Phu Bieu 2'!F31</f>
        <v>0</v>
      </c>
      <c r="G31" s="215">
        <f>'Phu Bieu 1'!G31+'Phu Bieu 2'!G31</f>
        <v>0</v>
      </c>
      <c r="H31" s="215">
        <f>'Phu Bieu 1'!H31+'Phu Bieu 2'!H31</f>
        <v>0</v>
      </c>
      <c r="I31" s="215">
        <f>'Phu Bieu 1'!I31+'Phu Bieu 2'!I31</f>
        <v>0</v>
      </c>
      <c r="J31" s="215">
        <f>'Phu Bieu 1'!J31+'Phu Bieu 2'!J31</f>
        <v>0</v>
      </c>
      <c r="K31" s="215">
        <f>'Phu Bieu 1'!K31+'Phu Bieu 2'!K31</f>
        <v>0</v>
      </c>
      <c r="L31" s="215">
        <f>'Phu Bieu 1'!L31+'Phu Bieu 2'!L31</f>
        <v>0</v>
      </c>
      <c r="M31" s="215">
        <f>'Phu Bieu 1'!M31+'Phu Bieu 2'!M31</f>
        <v>0</v>
      </c>
      <c r="N31" s="215">
        <f>'Phu Bieu 1'!N31+'Phu Bieu 2'!N31</f>
        <v>0</v>
      </c>
      <c r="O31" s="215">
        <f>'Phu Bieu 1'!O31+'Phu Bieu 2'!O31</f>
        <v>0</v>
      </c>
      <c r="P31" s="215">
        <f>'Phu Bieu 1'!P31+'Phu Bieu 2'!P31</f>
        <v>0</v>
      </c>
      <c r="Q31" s="215">
        <f>'Phu Bieu 1'!Q31+'Phu Bieu 2'!Q31</f>
        <v>0</v>
      </c>
      <c r="R31" s="215">
        <f>'Phu Bieu 1'!R31+'Phu Bieu 2'!R31</f>
        <v>0</v>
      </c>
      <c r="S31" s="215">
        <f>'Phu Bieu 1'!S31+'Phu Bieu 2'!S31</f>
        <v>0</v>
      </c>
      <c r="T31" s="215">
        <f>'Phu Bieu 1'!T31+'Phu Bieu 2'!T31</f>
        <v>0</v>
      </c>
      <c r="U31" s="215">
        <f>'Phu Bieu 1'!U31+'Phu Bieu 2'!U31</f>
        <v>0</v>
      </c>
      <c r="V31" s="215">
        <f>'Phu Bieu 1'!V31+'Phu Bieu 2'!V31</f>
        <v>0</v>
      </c>
      <c r="W31" s="215">
        <f>'Phu Bieu 1'!W31+'Phu Bieu 2'!W31</f>
        <v>0</v>
      </c>
      <c r="X31" s="215">
        <f>'Phu Bieu 1'!X31+'Phu Bieu 2'!X31</f>
        <v>0</v>
      </c>
      <c r="Y31" s="215">
        <f>'Phu Bieu 1'!Y31+'Phu Bieu 2'!Y31</f>
        <v>0</v>
      </c>
      <c r="Z31" s="369"/>
    </row>
    <row r="32" spans="1:26" s="140" customFormat="1" ht="15.75">
      <c r="A32" s="51" t="s">
        <v>214</v>
      </c>
      <c r="B32" s="52" t="s">
        <v>215</v>
      </c>
      <c r="C32" s="139" t="s">
        <v>216</v>
      </c>
      <c r="D32" s="215">
        <f t="shared" si="1"/>
        <v>6.6899999999999995</v>
      </c>
      <c r="E32" s="215">
        <f>'Phu Bieu 1'!E32+'Phu Bieu 2'!E32</f>
        <v>2.37</v>
      </c>
      <c r="F32" s="215">
        <f>'Phu Bieu 1'!F32+'Phu Bieu 2'!F32</f>
        <v>0.15</v>
      </c>
      <c r="G32" s="215">
        <f>'Phu Bieu 1'!G32+'Phu Bieu 2'!G32</f>
        <v>0.38</v>
      </c>
      <c r="H32" s="215">
        <f>'Phu Bieu 1'!H32+'Phu Bieu 2'!H32</f>
        <v>0.09</v>
      </c>
      <c r="I32" s="215">
        <f>'Phu Bieu 1'!I32+'Phu Bieu 2'!I32</f>
        <v>0.23</v>
      </c>
      <c r="J32" s="215">
        <f>'Phu Bieu 1'!J32+'Phu Bieu 2'!J32</f>
        <v>0.11</v>
      </c>
      <c r="K32" s="215">
        <f>'Phu Bieu 1'!K32+'Phu Bieu 2'!K32</f>
        <v>0.06</v>
      </c>
      <c r="L32" s="215">
        <f>'Phu Bieu 1'!L32+'Phu Bieu 2'!L32</f>
        <v>0.12</v>
      </c>
      <c r="M32" s="215">
        <f>'Phu Bieu 1'!M32+'Phu Bieu 2'!M32</f>
        <v>0.28999999999999998</v>
      </c>
      <c r="N32" s="215">
        <f>'Phu Bieu 1'!N32+'Phu Bieu 2'!N32</f>
        <v>0.13</v>
      </c>
      <c r="O32" s="215">
        <f>'Phu Bieu 1'!O32+'Phu Bieu 2'!O32</f>
        <v>0.21</v>
      </c>
      <c r="P32" s="215">
        <f>'Phu Bieu 1'!P32+'Phu Bieu 2'!P32</f>
        <v>0.22</v>
      </c>
      <c r="Q32" s="215">
        <f>'Phu Bieu 1'!Q32+'Phu Bieu 2'!Q32</f>
        <v>0.4</v>
      </c>
      <c r="R32" s="215">
        <f>'Phu Bieu 1'!R32+'Phu Bieu 2'!R32</f>
        <v>0.33</v>
      </c>
      <c r="S32" s="215">
        <f>'Phu Bieu 1'!S32+'Phu Bieu 2'!S32</f>
        <v>0.45</v>
      </c>
      <c r="T32" s="215">
        <f>'Phu Bieu 1'!T32+'Phu Bieu 2'!T32</f>
        <v>0.12</v>
      </c>
      <c r="U32" s="215">
        <f>'Phu Bieu 1'!U32+'Phu Bieu 2'!U32</f>
        <v>0.14000000000000001</v>
      </c>
      <c r="V32" s="215">
        <f>'Phu Bieu 1'!V32+'Phu Bieu 2'!V32</f>
        <v>0.12</v>
      </c>
      <c r="W32" s="215">
        <f>'Phu Bieu 1'!W32+'Phu Bieu 2'!W32</f>
        <v>0.26</v>
      </c>
      <c r="X32" s="215">
        <f>'Phu Bieu 1'!X32+'Phu Bieu 2'!X32</f>
        <v>0.42</v>
      </c>
      <c r="Y32" s="215">
        <f>'Phu Bieu 1'!Y32+'Phu Bieu 2'!Y32</f>
        <v>0.09</v>
      </c>
      <c r="Z32" s="369"/>
    </row>
    <row r="33" spans="1:26" s="140" customFormat="1" ht="31.5">
      <c r="A33" s="51" t="s">
        <v>217</v>
      </c>
      <c r="B33" s="52" t="s">
        <v>218</v>
      </c>
      <c r="C33" s="139" t="s">
        <v>182</v>
      </c>
      <c r="D33" s="215">
        <f t="shared" si="1"/>
        <v>44.160000000000004</v>
      </c>
      <c r="E33" s="215">
        <f>'Phu Bieu 1'!E33+'Phu Bieu 2'!E33</f>
        <v>8.4499999999999993</v>
      </c>
      <c r="F33" s="215">
        <f>'Phu Bieu 1'!F33+'Phu Bieu 2'!F33</f>
        <v>4.03</v>
      </c>
      <c r="G33" s="215">
        <f>'Phu Bieu 1'!G33+'Phu Bieu 2'!G33</f>
        <v>1.89</v>
      </c>
      <c r="H33" s="215">
        <f>'Phu Bieu 1'!H33+'Phu Bieu 2'!H33</f>
        <v>0.65</v>
      </c>
      <c r="I33" s="215">
        <f>'Phu Bieu 1'!I33+'Phu Bieu 2'!I33</f>
        <v>0.99</v>
      </c>
      <c r="J33" s="215">
        <f>'Phu Bieu 1'!J33+'Phu Bieu 2'!J33</f>
        <v>0.66</v>
      </c>
      <c r="K33" s="215">
        <f>'Phu Bieu 1'!K33+'Phu Bieu 2'!K33</f>
        <v>0.66</v>
      </c>
      <c r="L33" s="215">
        <f>'Phu Bieu 1'!L33+'Phu Bieu 2'!L33</f>
        <v>1.34</v>
      </c>
      <c r="M33" s="215">
        <f>'Phu Bieu 1'!M33+'Phu Bieu 2'!M33</f>
        <v>1.31</v>
      </c>
      <c r="N33" s="215">
        <f>'Phu Bieu 1'!N33+'Phu Bieu 2'!N33</f>
        <v>2.5099999999999998</v>
      </c>
      <c r="O33" s="215">
        <f>'Phu Bieu 1'!O33+'Phu Bieu 2'!O33</f>
        <v>1.0900000000000001</v>
      </c>
      <c r="P33" s="215">
        <f>'Phu Bieu 1'!P33+'Phu Bieu 2'!P33</f>
        <v>2.95</v>
      </c>
      <c r="Q33" s="215">
        <f>'Phu Bieu 1'!Q33+'Phu Bieu 2'!Q33</f>
        <v>0.86</v>
      </c>
      <c r="R33" s="215">
        <f>'Phu Bieu 1'!R33+'Phu Bieu 2'!R33</f>
        <v>0.86</v>
      </c>
      <c r="S33" s="215">
        <f>'Phu Bieu 1'!S33+'Phu Bieu 2'!S33</f>
        <v>4.0999999999999996</v>
      </c>
      <c r="T33" s="215">
        <f>'Phu Bieu 1'!T33+'Phu Bieu 2'!T33</f>
        <v>1.1599999999999999</v>
      </c>
      <c r="U33" s="215">
        <f>'Phu Bieu 1'!U33+'Phu Bieu 2'!U33</f>
        <v>4.5599999999999996</v>
      </c>
      <c r="V33" s="215">
        <f>'Phu Bieu 1'!V33+'Phu Bieu 2'!V33</f>
        <v>1.64</v>
      </c>
      <c r="W33" s="215">
        <f>'Phu Bieu 1'!W33+'Phu Bieu 2'!W33</f>
        <v>0.96</v>
      </c>
      <c r="X33" s="215">
        <f>'Phu Bieu 1'!X33+'Phu Bieu 2'!X33</f>
        <v>0.79</v>
      </c>
      <c r="Y33" s="215">
        <f>'Phu Bieu 1'!Y33+'Phu Bieu 2'!Y33</f>
        <v>2.7</v>
      </c>
      <c r="Z33" s="369"/>
    </row>
    <row r="34" spans="1:26" s="140" customFormat="1" ht="15.75">
      <c r="A34" s="51" t="s">
        <v>219</v>
      </c>
      <c r="B34" s="52" t="s">
        <v>220</v>
      </c>
      <c r="C34" s="139" t="s">
        <v>221</v>
      </c>
      <c r="D34" s="215">
        <f t="shared" si="1"/>
        <v>19.349999999999998</v>
      </c>
      <c r="E34" s="215">
        <f>'Phu Bieu 1'!E34+'Phu Bieu 2'!E34</f>
        <v>1.24</v>
      </c>
      <c r="F34" s="215">
        <f>'Phu Bieu 1'!F34+'Phu Bieu 2'!F34</f>
        <v>1.19</v>
      </c>
      <c r="G34" s="215">
        <f>'Phu Bieu 1'!G34+'Phu Bieu 2'!G34</f>
        <v>0</v>
      </c>
      <c r="H34" s="215">
        <f>'Phu Bieu 1'!H34+'Phu Bieu 2'!H34</f>
        <v>0.76</v>
      </c>
      <c r="I34" s="215">
        <f>'Phu Bieu 1'!I34+'Phu Bieu 2'!I34</f>
        <v>1.59</v>
      </c>
      <c r="J34" s="215">
        <f>'Phu Bieu 1'!J34+'Phu Bieu 2'!J34</f>
        <v>0.26</v>
      </c>
      <c r="K34" s="215">
        <f>'Phu Bieu 1'!K34+'Phu Bieu 2'!K34</f>
        <v>0.39</v>
      </c>
      <c r="L34" s="215">
        <f>'Phu Bieu 1'!L34+'Phu Bieu 2'!L34</f>
        <v>1.69</v>
      </c>
      <c r="M34" s="215">
        <f>'Phu Bieu 1'!M34+'Phu Bieu 2'!M34</f>
        <v>0.75</v>
      </c>
      <c r="N34" s="215">
        <f>'Phu Bieu 1'!N34+'Phu Bieu 2'!N34</f>
        <v>0.71</v>
      </c>
      <c r="O34" s="215">
        <f>'Phu Bieu 1'!O34+'Phu Bieu 2'!O34</f>
        <v>0.71</v>
      </c>
      <c r="P34" s="215">
        <f>'Phu Bieu 1'!P34+'Phu Bieu 2'!P34</f>
        <v>1.79</v>
      </c>
      <c r="Q34" s="215">
        <f>'Phu Bieu 1'!Q34+'Phu Bieu 2'!Q34</f>
        <v>0.77</v>
      </c>
      <c r="R34" s="215">
        <f>'Phu Bieu 1'!R34+'Phu Bieu 2'!R34</f>
        <v>0.4</v>
      </c>
      <c r="S34" s="215">
        <f>'Phu Bieu 1'!S34+'Phu Bieu 2'!S34</f>
        <v>2.62</v>
      </c>
      <c r="T34" s="215">
        <f>'Phu Bieu 1'!T34+'Phu Bieu 2'!T34</f>
        <v>0.1</v>
      </c>
      <c r="U34" s="215">
        <f>'Phu Bieu 1'!U34+'Phu Bieu 2'!U34</f>
        <v>1.38</v>
      </c>
      <c r="V34" s="215">
        <f>'Phu Bieu 1'!V34+'Phu Bieu 2'!V34</f>
        <v>0.56999999999999995</v>
      </c>
      <c r="W34" s="215">
        <f>'Phu Bieu 1'!W34+'Phu Bieu 2'!W34</f>
        <v>1.23</v>
      </c>
      <c r="X34" s="215">
        <f>'Phu Bieu 1'!X34+'Phu Bieu 2'!X34</f>
        <v>0.77</v>
      </c>
      <c r="Y34" s="215">
        <f>'Phu Bieu 1'!Y34+'Phu Bieu 2'!Y34</f>
        <v>0.43</v>
      </c>
      <c r="Z34" s="369"/>
    </row>
    <row r="35" spans="1:26" s="140" customFormat="1" ht="31.5">
      <c r="A35" s="51" t="s">
        <v>222</v>
      </c>
      <c r="B35" s="52" t="s">
        <v>223</v>
      </c>
      <c r="C35" s="139" t="s">
        <v>224</v>
      </c>
      <c r="D35" s="215">
        <f t="shared" si="1"/>
        <v>0.87</v>
      </c>
      <c r="E35" s="215">
        <f>'Phu Bieu 1'!E35+'Phu Bieu 2'!E35</f>
        <v>0</v>
      </c>
      <c r="F35" s="215">
        <f>'Phu Bieu 1'!F35+'Phu Bieu 2'!F35</f>
        <v>0</v>
      </c>
      <c r="G35" s="215">
        <f>'Phu Bieu 1'!G35+'Phu Bieu 2'!G35</f>
        <v>0</v>
      </c>
      <c r="H35" s="215">
        <f>'Phu Bieu 1'!H35+'Phu Bieu 2'!H35</f>
        <v>0</v>
      </c>
      <c r="I35" s="215">
        <f>'Phu Bieu 1'!I35+'Phu Bieu 2'!I35</f>
        <v>0</v>
      </c>
      <c r="J35" s="215">
        <f>'Phu Bieu 1'!J35+'Phu Bieu 2'!J35</f>
        <v>0</v>
      </c>
      <c r="K35" s="215">
        <f>'Phu Bieu 1'!K35+'Phu Bieu 2'!K35</f>
        <v>0</v>
      </c>
      <c r="L35" s="215">
        <f>'Phu Bieu 1'!L35+'Phu Bieu 2'!L35</f>
        <v>0</v>
      </c>
      <c r="M35" s="215">
        <f>'Phu Bieu 1'!M35+'Phu Bieu 2'!M35</f>
        <v>0</v>
      </c>
      <c r="N35" s="215">
        <f>'Phu Bieu 1'!N35+'Phu Bieu 2'!N35</f>
        <v>0</v>
      </c>
      <c r="O35" s="215">
        <f>'Phu Bieu 1'!O35+'Phu Bieu 2'!O35</f>
        <v>0</v>
      </c>
      <c r="P35" s="215">
        <f>'Phu Bieu 1'!P35+'Phu Bieu 2'!P35</f>
        <v>0</v>
      </c>
      <c r="Q35" s="215">
        <f>'Phu Bieu 1'!Q35+'Phu Bieu 2'!Q35</f>
        <v>0</v>
      </c>
      <c r="R35" s="215">
        <f>'Phu Bieu 1'!R35+'Phu Bieu 2'!R35</f>
        <v>0</v>
      </c>
      <c r="S35" s="215">
        <f>'Phu Bieu 1'!S35+'Phu Bieu 2'!S35</f>
        <v>0.87</v>
      </c>
      <c r="T35" s="215">
        <f>'Phu Bieu 1'!T35+'Phu Bieu 2'!T35</f>
        <v>0</v>
      </c>
      <c r="U35" s="215">
        <f>'Phu Bieu 1'!U35+'Phu Bieu 2'!U35</f>
        <v>0</v>
      </c>
      <c r="V35" s="215">
        <f>'Phu Bieu 1'!V35+'Phu Bieu 2'!V35</f>
        <v>0</v>
      </c>
      <c r="W35" s="215">
        <f>'Phu Bieu 1'!W35+'Phu Bieu 2'!W35</f>
        <v>0</v>
      </c>
      <c r="X35" s="215">
        <f>'Phu Bieu 1'!X35+'Phu Bieu 2'!X35</f>
        <v>0</v>
      </c>
      <c r="Y35" s="215">
        <f>'Phu Bieu 1'!Y35+'Phu Bieu 2'!Y35</f>
        <v>0</v>
      </c>
      <c r="Z35" s="369"/>
    </row>
    <row r="36" spans="1:26" s="140" customFormat="1" ht="15.75">
      <c r="A36" s="51" t="s">
        <v>225</v>
      </c>
      <c r="B36" s="52" t="s">
        <v>226</v>
      </c>
      <c r="C36" s="139" t="s">
        <v>180</v>
      </c>
      <c r="D36" s="215">
        <f t="shared" si="1"/>
        <v>642.19585300000006</v>
      </c>
      <c r="E36" s="215">
        <f>'Phu Bieu 1'!E36+'Phu Bieu 2'!E36</f>
        <v>44.261400000000002</v>
      </c>
      <c r="F36" s="215">
        <f>'Phu Bieu 1'!F36+'Phu Bieu 2'!F36</f>
        <v>24.22</v>
      </c>
      <c r="G36" s="215">
        <f>'Phu Bieu 1'!G36+'Phu Bieu 2'!G36</f>
        <v>28.9131</v>
      </c>
      <c r="H36" s="215">
        <f>'Phu Bieu 1'!H36+'Phu Bieu 2'!H36</f>
        <v>17.420000000000002</v>
      </c>
      <c r="I36" s="215">
        <f>'Phu Bieu 1'!I36+'Phu Bieu 2'!I36</f>
        <v>15.620353</v>
      </c>
      <c r="J36" s="215">
        <f>'Phu Bieu 1'!J36+'Phu Bieu 2'!J36</f>
        <v>55.23</v>
      </c>
      <c r="K36" s="215">
        <f>'Phu Bieu 1'!K36+'Phu Bieu 2'!K36</f>
        <v>7.69</v>
      </c>
      <c r="L36" s="215">
        <f>'Phu Bieu 1'!L36+'Phu Bieu 2'!L36</f>
        <v>26.84</v>
      </c>
      <c r="M36" s="215">
        <f>'Phu Bieu 1'!M36+'Phu Bieu 2'!M36</f>
        <v>21.27</v>
      </c>
      <c r="N36" s="215">
        <f>'Phu Bieu 1'!N36+'Phu Bieu 2'!N36</f>
        <v>31.3596</v>
      </c>
      <c r="O36" s="215">
        <f>'Phu Bieu 1'!O36+'Phu Bieu 2'!O36</f>
        <v>16.260000000000002</v>
      </c>
      <c r="P36" s="215">
        <f>'Phu Bieu 1'!P36+'Phu Bieu 2'!P36</f>
        <v>13.17</v>
      </c>
      <c r="Q36" s="215">
        <f>'Phu Bieu 1'!Q36+'Phu Bieu 2'!Q36</f>
        <v>29.48</v>
      </c>
      <c r="R36" s="215">
        <f>'Phu Bieu 1'!R36+'Phu Bieu 2'!R36</f>
        <v>57.58</v>
      </c>
      <c r="S36" s="215">
        <f>'Phu Bieu 1'!S36+'Phu Bieu 2'!S36</f>
        <v>28.03</v>
      </c>
      <c r="T36" s="215">
        <f>'Phu Bieu 1'!T36+'Phu Bieu 2'!T36</f>
        <v>8.8699999999999992</v>
      </c>
      <c r="U36" s="215">
        <f>'Phu Bieu 1'!U36+'Phu Bieu 2'!U36</f>
        <v>27.79</v>
      </c>
      <c r="V36" s="215">
        <f>'Phu Bieu 1'!V36+'Phu Bieu 2'!V36</f>
        <v>79.741399999999999</v>
      </c>
      <c r="W36" s="215">
        <f>'Phu Bieu 1'!W36+'Phu Bieu 2'!W36</f>
        <v>17.12</v>
      </c>
      <c r="X36" s="215">
        <f>'Phu Bieu 1'!X36+'Phu Bieu 2'!X36</f>
        <v>53.29</v>
      </c>
      <c r="Y36" s="215">
        <f>'Phu Bieu 1'!Y36+'Phu Bieu 2'!Y36</f>
        <v>38.04</v>
      </c>
      <c r="Z36" s="369"/>
    </row>
    <row r="37" spans="1:26" s="140" customFormat="1" ht="15.75">
      <c r="A37" s="51" t="s">
        <v>227</v>
      </c>
      <c r="B37" s="52" t="s">
        <v>228</v>
      </c>
      <c r="C37" s="139" t="s">
        <v>181</v>
      </c>
      <c r="D37" s="215">
        <f t="shared" si="1"/>
        <v>90.02</v>
      </c>
      <c r="E37" s="215">
        <f>'Phu Bieu 1'!E37+'Phu Bieu 2'!E37</f>
        <v>8.77</v>
      </c>
      <c r="F37" s="215">
        <f>'Phu Bieu 1'!F37+'Phu Bieu 2'!F37</f>
        <v>2.44</v>
      </c>
      <c r="G37" s="215">
        <f>'Phu Bieu 1'!G37+'Phu Bieu 2'!G37</f>
        <v>1.55</v>
      </c>
      <c r="H37" s="215">
        <f>'Phu Bieu 1'!H37+'Phu Bieu 2'!H37</f>
        <v>2.23</v>
      </c>
      <c r="I37" s="215">
        <f>'Phu Bieu 1'!I37+'Phu Bieu 2'!I37</f>
        <v>0.62</v>
      </c>
      <c r="J37" s="215">
        <f>'Phu Bieu 1'!J37+'Phu Bieu 2'!J37</f>
        <v>4.51</v>
      </c>
      <c r="K37" s="215">
        <f>'Phu Bieu 1'!K37+'Phu Bieu 2'!K37</f>
        <v>1.74</v>
      </c>
      <c r="L37" s="215">
        <f>'Phu Bieu 1'!L37+'Phu Bieu 2'!L37</f>
        <v>11.74</v>
      </c>
      <c r="M37" s="215">
        <f>'Phu Bieu 1'!M37+'Phu Bieu 2'!M37</f>
        <v>11.83</v>
      </c>
      <c r="N37" s="215">
        <f>'Phu Bieu 1'!N37+'Phu Bieu 2'!N37</f>
        <v>3.78</v>
      </c>
      <c r="O37" s="215">
        <f>'Phu Bieu 1'!O37+'Phu Bieu 2'!O37</f>
        <v>0.82</v>
      </c>
      <c r="P37" s="215">
        <f>'Phu Bieu 1'!P37+'Phu Bieu 2'!P37</f>
        <v>5.26</v>
      </c>
      <c r="Q37" s="215">
        <f>'Phu Bieu 1'!Q37+'Phu Bieu 2'!Q37</f>
        <v>0.49</v>
      </c>
      <c r="R37" s="215">
        <f>'Phu Bieu 1'!R37+'Phu Bieu 2'!R37</f>
        <v>0.46</v>
      </c>
      <c r="S37" s="215">
        <f>'Phu Bieu 1'!S37+'Phu Bieu 2'!S37</f>
        <v>3.38</v>
      </c>
      <c r="T37" s="215">
        <f>'Phu Bieu 1'!T37+'Phu Bieu 2'!T37</f>
        <v>0.19</v>
      </c>
      <c r="U37" s="215">
        <f>'Phu Bieu 1'!U37+'Phu Bieu 2'!U37</f>
        <v>10.92</v>
      </c>
      <c r="V37" s="215">
        <f>'Phu Bieu 1'!V37+'Phu Bieu 2'!V37</f>
        <v>5.83</v>
      </c>
      <c r="W37" s="215">
        <f>'Phu Bieu 1'!W37+'Phu Bieu 2'!W37</f>
        <v>3.68</v>
      </c>
      <c r="X37" s="215">
        <f>'Phu Bieu 1'!X37+'Phu Bieu 2'!X37</f>
        <v>6.19</v>
      </c>
      <c r="Y37" s="215">
        <f>'Phu Bieu 1'!Y37+'Phu Bieu 2'!Y37</f>
        <v>3.59</v>
      </c>
      <c r="Z37" s="369"/>
    </row>
    <row r="38" spans="1:26" s="140" customFormat="1" ht="15.75">
      <c r="A38" s="51" t="s">
        <v>229</v>
      </c>
      <c r="B38" s="52" t="s">
        <v>230</v>
      </c>
      <c r="C38" s="139" t="s">
        <v>190</v>
      </c>
      <c r="D38" s="215">
        <f t="shared" si="1"/>
        <v>2363.6251820000002</v>
      </c>
      <c r="E38" s="215">
        <f>'Phu Bieu 1'!E38+'Phu Bieu 2'!E38</f>
        <v>0.25</v>
      </c>
      <c r="F38" s="215">
        <f>'Phu Bieu 1'!F38+'Phu Bieu 2'!F38</f>
        <v>110.94</v>
      </c>
      <c r="G38" s="215">
        <f>'Phu Bieu 1'!G38+'Phu Bieu 2'!G38</f>
        <v>280.35000000000002</v>
      </c>
      <c r="H38" s="215">
        <f>'Phu Bieu 1'!H38+'Phu Bieu 2'!H38</f>
        <v>0</v>
      </c>
      <c r="I38" s="215">
        <f>'Phu Bieu 1'!I38+'Phu Bieu 2'!I38</f>
        <v>263.3</v>
      </c>
      <c r="J38" s="215">
        <f>'Phu Bieu 1'!J38+'Phu Bieu 2'!J38</f>
        <v>435.63</v>
      </c>
      <c r="K38" s="215">
        <f>'Phu Bieu 1'!K38+'Phu Bieu 2'!K38</f>
        <v>0</v>
      </c>
      <c r="L38" s="215">
        <f>'Phu Bieu 1'!L38+'Phu Bieu 2'!L38</f>
        <v>0</v>
      </c>
      <c r="M38" s="215">
        <f>'Phu Bieu 1'!M38+'Phu Bieu 2'!M38</f>
        <v>0</v>
      </c>
      <c r="N38" s="215">
        <f>'Phu Bieu 1'!N38+'Phu Bieu 2'!N38</f>
        <v>122.17</v>
      </c>
      <c r="O38" s="215">
        <f>'Phu Bieu 1'!O38+'Phu Bieu 2'!O38</f>
        <v>14.47</v>
      </c>
      <c r="P38" s="215">
        <f>'Phu Bieu 1'!P38+'Phu Bieu 2'!P38</f>
        <v>99.52</v>
      </c>
      <c r="Q38" s="215">
        <f>'Phu Bieu 1'!Q38+'Phu Bieu 2'!Q38</f>
        <v>9.9792000000000006E-2</v>
      </c>
      <c r="R38" s="215">
        <f>'Phu Bieu 1'!R38+'Phu Bieu 2'!R38</f>
        <v>148.44999999999999</v>
      </c>
      <c r="S38" s="215">
        <f>'Phu Bieu 1'!S38+'Phu Bieu 2'!S38</f>
        <v>285.73</v>
      </c>
      <c r="T38" s="215">
        <f>'Phu Bieu 1'!T38+'Phu Bieu 2'!T38</f>
        <v>518.97</v>
      </c>
      <c r="U38" s="215">
        <f>'Phu Bieu 1'!U38+'Phu Bieu 2'!U38</f>
        <v>0.21539</v>
      </c>
      <c r="V38" s="215">
        <f>'Phu Bieu 1'!V38+'Phu Bieu 2'!V38</f>
        <v>83.48</v>
      </c>
      <c r="W38" s="215">
        <f>'Phu Bieu 1'!W38+'Phu Bieu 2'!W38</f>
        <v>0</v>
      </c>
      <c r="X38" s="215">
        <f>'Phu Bieu 1'!X38+'Phu Bieu 2'!X38</f>
        <v>0.01</v>
      </c>
      <c r="Y38" s="215">
        <f>'Phu Bieu 1'!Y38+'Phu Bieu 2'!Y38</f>
        <v>0.04</v>
      </c>
      <c r="Z38" s="369"/>
    </row>
    <row r="39" spans="1:26" s="140" customFormat="1" ht="15.75">
      <c r="A39" s="51" t="s">
        <v>231</v>
      </c>
      <c r="B39" s="52" t="s">
        <v>232</v>
      </c>
      <c r="C39" s="139" t="s">
        <v>233</v>
      </c>
      <c r="D39" s="215">
        <f t="shared" si="1"/>
        <v>1.3000000000000005</v>
      </c>
      <c r="E39" s="215">
        <f>'Phu Bieu 1'!E39+'Phu Bieu 2'!E39</f>
        <v>0.28999999999999998</v>
      </c>
      <c r="F39" s="215">
        <f>'Phu Bieu 1'!F39+'Phu Bieu 2'!F39</f>
        <v>0.16</v>
      </c>
      <c r="G39" s="215">
        <f>'Phu Bieu 1'!G39+'Phu Bieu 2'!G39</f>
        <v>0.06</v>
      </c>
      <c r="H39" s="215">
        <f>'Phu Bieu 1'!H39+'Phu Bieu 2'!H39</f>
        <v>0.04</v>
      </c>
      <c r="I39" s="215">
        <f>'Phu Bieu 1'!I39+'Phu Bieu 2'!I39</f>
        <v>0.03</v>
      </c>
      <c r="J39" s="215">
        <f>'Phu Bieu 1'!J39+'Phu Bieu 2'!J39</f>
        <v>0.03</v>
      </c>
      <c r="K39" s="215">
        <f>'Phu Bieu 1'!K39+'Phu Bieu 2'!K39</f>
        <v>0.02</v>
      </c>
      <c r="L39" s="215">
        <f>'Phu Bieu 1'!L39+'Phu Bieu 2'!L39</f>
        <v>0.02</v>
      </c>
      <c r="M39" s="215">
        <f>'Phu Bieu 1'!M39+'Phu Bieu 2'!M39</f>
        <v>0.17</v>
      </c>
      <c r="N39" s="215">
        <f>'Phu Bieu 1'!N39+'Phu Bieu 2'!N39</f>
        <v>0.05</v>
      </c>
      <c r="O39" s="215">
        <f>'Phu Bieu 1'!O39+'Phu Bieu 2'!O39</f>
        <v>0.03</v>
      </c>
      <c r="P39" s="215">
        <f>'Phu Bieu 1'!P39+'Phu Bieu 2'!P39</f>
        <v>0.04</v>
      </c>
      <c r="Q39" s="215">
        <f>'Phu Bieu 1'!Q39+'Phu Bieu 2'!Q39</f>
        <v>0.03</v>
      </c>
      <c r="R39" s="215">
        <f>'Phu Bieu 1'!R39+'Phu Bieu 2'!R39</f>
        <v>0.02</v>
      </c>
      <c r="S39" s="215">
        <f>'Phu Bieu 1'!S39+'Phu Bieu 2'!S39</f>
        <v>0.04</v>
      </c>
      <c r="T39" s="215">
        <f>'Phu Bieu 1'!T39+'Phu Bieu 2'!T39</f>
        <v>0.04</v>
      </c>
      <c r="U39" s="215">
        <f>'Phu Bieu 1'!U39+'Phu Bieu 2'!U39</f>
        <v>0.12</v>
      </c>
      <c r="V39" s="215">
        <f>'Phu Bieu 1'!V39+'Phu Bieu 2'!V39</f>
        <v>0.02</v>
      </c>
      <c r="W39" s="215">
        <f>'Phu Bieu 1'!W39+'Phu Bieu 2'!W39</f>
        <v>0.04</v>
      </c>
      <c r="X39" s="215">
        <f>'Phu Bieu 1'!X39+'Phu Bieu 2'!X39</f>
        <v>0.03</v>
      </c>
      <c r="Y39" s="215">
        <f>'Phu Bieu 1'!Y39+'Phu Bieu 2'!Y39</f>
        <v>0.02</v>
      </c>
      <c r="Z39" s="369"/>
    </row>
    <row r="40" spans="1:26" s="140" customFormat="1" ht="15.75">
      <c r="A40" s="51" t="s">
        <v>234</v>
      </c>
      <c r="B40" s="52" t="s">
        <v>235</v>
      </c>
      <c r="C40" s="139" t="s">
        <v>191</v>
      </c>
      <c r="D40" s="215">
        <f t="shared" si="1"/>
        <v>3.52</v>
      </c>
      <c r="E40" s="215">
        <f>'Phu Bieu 1'!E40+'Phu Bieu 2'!E40</f>
        <v>0.82</v>
      </c>
      <c r="F40" s="215">
        <f>'Phu Bieu 1'!F40+'Phu Bieu 2'!F40</f>
        <v>0</v>
      </c>
      <c r="G40" s="215">
        <f>'Phu Bieu 1'!G40+'Phu Bieu 2'!G40</f>
        <v>0</v>
      </c>
      <c r="H40" s="215">
        <f>'Phu Bieu 1'!H40+'Phu Bieu 2'!H40</f>
        <v>0</v>
      </c>
      <c r="I40" s="215">
        <f>'Phu Bieu 1'!I40+'Phu Bieu 2'!I40</f>
        <v>0</v>
      </c>
      <c r="J40" s="215">
        <f>'Phu Bieu 1'!J40+'Phu Bieu 2'!J40</f>
        <v>0</v>
      </c>
      <c r="K40" s="215">
        <f>'Phu Bieu 1'!K40+'Phu Bieu 2'!K40</f>
        <v>0</v>
      </c>
      <c r="L40" s="215">
        <f>'Phu Bieu 1'!L40+'Phu Bieu 2'!L40</f>
        <v>0</v>
      </c>
      <c r="M40" s="215">
        <f>'Phu Bieu 1'!M40+'Phu Bieu 2'!M40</f>
        <v>0</v>
      </c>
      <c r="N40" s="215">
        <f>'Phu Bieu 1'!N40+'Phu Bieu 2'!N40</f>
        <v>0</v>
      </c>
      <c r="O40" s="215">
        <f>'Phu Bieu 1'!O40+'Phu Bieu 2'!O40</f>
        <v>1.44</v>
      </c>
      <c r="P40" s="215">
        <f>'Phu Bieu 1'!P40+'Phu Bieu 2'!P40</f>
        <v>0.22</v>
      </c>
      <c r="Q40" s="215">
        <f>'Phu Bieu 1'!Q40+'Phu Bieu 2'!Q40</f>
        <v>0</v>
      </c>
      <c r="R40" s="215">
        <f>'Phu Bieu 1'!R40+'Phu Bieu 2'!R40</f>
        <v>0</v>
      </c>
      <c r="S40" s="215">
        <f>'Phu Bieu 1'!S40+'Phu Bieu 2'!S40</f>
        <v>0.16</v>
      </c>
      <c r="T40" s="215">
        <f>'Phu Bieu 1'!T40+'Phu Bieu 2'!T40</f>
        <v>0</v>
      </c>
      <c r="U40" s="215">
        <f>'Phu Bieu 1'!U40+'Phu Bieu 2'!U40</f>
        <v>0.88</v>
      </c>
      <c r="V40" s="215">
        <f>'Phu Bieu 1'!V40+'Phu Bieu 2'!V40</f>
        <v>0</v>
      </c>
      <c r="W40" s="215">
        <f>'Phu Bieu 1'!W40+'Phu Bieu 2'!W40</f>
        <v>0</v>
      </c>
      <c r="X40" s="215">
        <f>'Phu Bieu 1'!X40+'Phu Bieu 2'!X40</f>
        <v>0</v>
      </c>
      <c r="Y40" s="215">
        <f>'Phu Bieu 1'!Y40+'Phu Bieu 2'!Y40</f>
        <v>0</v>
      </c>
      <c r="Z40" s="369"/>
    </row>
    <row r="41" spans="1:26" s="37" customFormat="1" ht="15.75">
      <c r="A41" s="60" t="s">
        <v>204</v>
      </c>
      <c r="B41" s="48" t="s">
        <v>56</v>
      </c>
      <c r="C41" s="54" t="s">
        <v>57</v>
      </c>
      <c r="D41" s="211">
        <f t="shared" si="1"/>
        <v>43.64</v>
      </c>
      <c r="E41" s="211">
        <f>'Phu Bieu 1'!E41+'Phu Bieu 2'!E41</f>
        <v>0</v>
      </c>
      <c r="F41" s="211">
        <f>'Phu Bieu 1'!F41+'Phu Bieu 2'!F41</f>
        <v>0.01</v>
      </c>
      <c r="G41" s="211">
        <f>'Phu Bieu 1'!G41+'Phu Bieu 2'!G41</f>
        <v>0</v>
      </c>
      <c r="H41" s="211">
        <f>'Phu Bieu 1'!H41+'Phu Bieu 2'!H41</f>
        <v>6.22</v>
      </c>
      <c r="I41" s="211">
        <f>'Phu Bieu 1'!I41+'Phu Bieu 2'!I41</f>
        <v>0</v>
      </c>
      <c r="J41" s="211">
        <f>'Phu Bieu 1'!J41+'Phu Bieu 2'!J41</f>
        <v>0</v>
      </c>
      <c r="K41" s="211">
        <f>'Phu Bieu 1'!K41+'Phu Bieu 2'!K41</f>
        <v>0</v>
      </c>
      <c r="L41" s="211">
        <f>'Phu Bieu 1'!L41+'Phu Bieu 2'!L41</f>
        <v>30.91</v>
      </c>
      <c r="M41" s="211">
        <f>'Phu Bieu 1'!M41+'Phu Bieu 2'!M41</f>
        <v>0</v>
      </c>
      <c r="N41" s="211">
        <f>'Phu Bieu 1'!N41+'Phu Bieu 2'!N41</f>
        <v>0</v>
      </c>
      <c r="O41" s="211">
        <f>'Phu Bieu 1'!O41+'Phu Bieu 2'!O41</f>
        <v>0</v>
      </c>
      <c r="P41" s="211">
        <f>'Phu Bieu 1'!P41+'Phu Bieu 2'!P41</f>
        <v>0</v>
      </c>
      <c r="Q41" s="211">
        <f>'Phu Bieu 1'!Q41+'Phu Bieu 2'!Q41</f>
        <v>0</v>
      </c>
      <c r="R41" s="211">
        <f>'Phu Bieu 1'!R41+'Phu Bieu 2'!R41</f>
        <v>0</v>
      </c>
      <c r="S41" s="211">
        <f>'Phu Bieu 1'!S41+'Phu Bieu 2'!S41</f>
        <v>0</v>
      </c>
      <c r="T41" s="211">
        <f>'Phu Bieu 1'!T41+'Phu Bieu 2'!T41</f>
        <v>0</v>
      </c>
      <c r="U41" s="211">
        <f>'Phu Bieu 1'!U41+'Phu Bieu 2'!U41</f>
        <v>0</v>
      </c>
      <c r="V41" s="211">
        <f>'Phu Bieu 1'!V41+'Phu Bieu 2'!V41</f>
        <v>0</v>
      </c>
      <c r="W41" s="211">
        <f>'Phu Bieu 1'!W41+'Phu Bieu 2'!W41</f>
        <v>6.5</v>
      </c>
      <c r="X41" s="211">
        <f>'Phu Bieu 1'!X41+'Phu Bieu 2'!X41</f>
        <v>0</v>
      </c>
      <c r="Y41" s="211">
        <f>'Phu Bieu 1'!Y41+'Phu Bieu 2'!Y41</f>
        <v>0</v>
      </c>
      <c r="Z41" s="370"/>
    </row>
    <row r="42" spans="1:26" s="37" customFormat="1" ht="15.75">
      <c r="A42" s="47" t="s">
        <v>322</v>
      </c>
      <c r="B42" s="48" t="s">
        <v>58</v>
      </c>
      <c r="C42" s="58" t="s">
        <v>59</v>
      </c>
      <c r="D42" s="211">
        <f t="shared" si="1"/>
        <v>0</v>
      </c>
      <c r="E42" s="211">
        <f>'Phu Bieu 1'!E42+'Phu Bieu 2'!E42</f>
        <v>0</v>
      </c>
      <c r="F42" s="211">
        <f>'Phu Bieu 1'!F42+'Phu Bieu 2'!F42</f>
        <v>0</v>
      </c>
      <c r="G42" s="211">
        <f>'Phu Bieu 1'!G42+'Phu Bieu 2'!G42</f>
        <v>0</v>
      </c>
      <c r="H42" s="211">
        <f>'Phu Bieu 1'!H42+'Phu Bieu 2'!H42</f>
        <v>0</v>
      </c>
      <c r="I42" s="211">
        <f>'Phu Bieu 1'!I42+'Phu Bieu 2'!I42</f>
        <v>0</v>
      </c>
      <c r="J42" s="211">
        <f>'Phu Bieu 1'!J42+'Phu Bieu 2'!J42</f>
        <v>0</v>
      </c>
      <c r="K42" s="211">
        <f>'Phu Bieu 1'!K42+'Phu Bieu 2'!K42</f>
        <v>0</v>
      </c>
      <c r="L42" s="211">
        <f>'Phu Bieu 1'!L42+'Phu Bieu 2'!L42</f>
        <v>0</v>
      </c>
      <c r="M42" s="211">
        <f>'Phu Bieu 1'!M42+'Phu Bieu 2'!M42</f>
        <v>0</v>
      </c>
      <c r="N42" s="211">
        <f>'Phu Bieu 1'!N42+'Phu Bieu 2'!N42</f>
        <v>0</v>
      </c>
      <c r="O42" s="211">
        <f>'Phu Bieu 1'!O42+'Phu Bieu 2'!O42</f>
        <v>0</v>
      </c>
      <c r="P42" s="211">
        <f>'Phu Bieu 1'!P42+'Phu Bieu 2'!P42</f>
        <v>0</v>
      </c>
      <c r="Q42" s="211">
        <f>'Phu Bieu 1'!Q42+'Phu Bieu 2'!Q42</f>
        <v>0</v>
      </c>
      <c r="R42" s="211">
        <f>'Phu Bieu 1'!R42+'Phu Bieu 2'!R42</f>
        <v>0</v>
      </c>
      <c r="S42" s="211">
        <f>'Phu Bieu 1'!S42+'Phu Bieu 2'!S42</f>
        <v>0</v>
      </c>
      <c r="T42" s="211">
        <f>'Phu Bieu 1'!T42+'Phu Bieu 2'!T42</f>
        <v>0</v>
      </c>
      <c r="U42" s="211">
        <f>'Phu Bieu 1'!U42+'Phu Bieu 2'!U42</f>
        <v>0</v>
      </c>
      <c r="V42" s="211">
        <f>'Phu Bieu 1'!V42+'Phu Bieu 2'!V42</f>
        <v>0</v>
      </c>
      <c r="W42" s="211">
        <f>'Phu Bieu 1'!W42+'Phu Bieu 2'!W42</f>
        <v>0</v>
      </c>
      <c r="X42" s="211">
        <f>'Phu Bieu 1'!X42+'Phu Bieu 2'!X42</f>
        <v>0</v>
      </c>
      <c r="Y42" s="211">
        <f>'Phu Bieu 1'!Y42+'Phu Bieu 2'!Y42</f>
        <v>0</v>
      </c>
      <c r="Z42" s="370"/>
    </row>
    <row r="43" spans="1:26" s="33" customFormat="1" ht="15.75">
      <c r="A43" s="47" t="s">
        <v>323</v>
      </c>
      <c r="B43" s="48" t="s">
        <v>60</v>
      </c>
      <c r="C43" s="58" t="s">
        <v>61</v>
      </c>
      <c r="D43" s="211">
        <f t="shared" si="1"/>
        <v>1.03</v>
      </c>
      <c r="E43" s="211">
        <f>'Phu Bieu 1'!E43+'Phu Bieu 2'!E43</f>
        <v>0</v>
      </c>
      <c r="F43" s="211">
        <f>'Phu Bieu 1'!F43+'Phu Bieu 2'!F43</f>
        <v>0</v>
      </c>
      <c r="G43" s="211">
        <f>'Phu Bieu 1'!G43+'Phu Bieu 2'!G43</f>
        <v>0</v>
      </c>
      <c r="H43" s="211">
        <f>'Phu Bieu 1'!H43+'Phu Bieu 2'!H43</f>
        <v>0</v>
      </c>
      <c r="I43" s="211">
        <f>'Phu Bieu 1'!I43+'Phu Bieu 2'!I43</f>
        <v>0</v>
      </c>
      <c r="J43" s="211">
        <f>'Phu Bieu 1'!J43+'Phu Bieu 2'!J43</f>
        <v>0</v>
      </c>
      <c r="K43" s="211">
        <f>'Phu Bieu 1'!K43+'Phu Bieu 2'!K43</f>
        <v>0</v>
      </c>
      <c r="L43" s="211">
        <f>'Phu Bieu 1'!L43+'Phu Bieu 2'!L43</f>
        <v>0</v>
      </c>
      <c r="M43" s="211">
        <f>'Phu Bieu 1'!M43+'Phu Bieu 2'!M43</f>
        <v>0</v>
      </c>
      <c r="N43" s="211">
        <f>'Phu Bieu 1'!N43+'Phu Bieu 2'!N43</f>
        <v>0</v>
      </c>
      <c r="O43" s="211">
        <f>'Phu Bieu 1'!O43+'Phu Bieu 2'!O43</f>
        <v>0</v>
      </c>
      <c r="P43" s="211">
        <f>'Phu Bieu 1'!P43+'Phu Bieu 2'!P43</f>
        <v>0</v>
      </c>
      <c r="Q43" s="211">
        <f>'Phu Bieu 1'!Q43+'Phu Bieu 2'!Q43</f>
        <v>0</v>
      </c>
      <c r="R43" s="211">
        <f>'Phu Bieu 1'!R43+'Phu Bieu 2'!R43</f>
        <v>0</v>
      </c>
      <c r="S43" s="211">
        <f>'Phu Bieu 1'!S43+'Phu Bieu 2'!S43</f>
        <v>1.03</v>
      </c>
      <c r="T43" s="211">
        <f>'Phu Bieu 1'!T43+'Phu Bieu 2'!T43</f>
        <v>0</v>
      </c>
      <c r="U43" s="211">
        <f>'Phu Bieu 1'!U43+'Phu Bieu 2'!U43</f>
        <v>0</v>
      </c>
      <c r="V43" s="211">
        <f>'Phu Bieu 1'!V43+'Phu Bieu 2'!V43</f>
        <v>0</v>
      </c>
      <c r="W43" s="211">
        <f>'Phu Bieu 1'!W43+'Phu Bieu 2'!W43</f>
        <v>0</v>
      </c>
      <c r="X43" s="211">
        <f>'Phu Bieu 1'!X43+'Phu Bieu 2'!X43</f>
        <v>0</v>
      </c>
      <c r="Y43" s="211">
        <f>'Phu Bieu 1'!Y43+'Phu Bieu 2'!Y43</f>
        <v>0</v>
      </c>
      <c r="Z43" s="370"/>
    </row>
    <row r="44" spans="1:26" ht="15.75">
      <c r="A44" s="47" t="s">
        <v>324</v>
      </c>
      <c r="B44" s="48" t="s">
        <v>62</v>
      </c>
      <c r="C44" s="54" t="s">
        <v>63</v>
      </c>
      <c r="D44" s="211">
        <f t="shared" si="1"/>
        <v>432.94857699999994</v>
      </c>
      <c r="E44" s="211">
        <f>'Phu Bieu 1'!E44+'Phu Bieu 2'!E44</f>
        <v>0</v>
      </c>
      <c r="F44" s="211">
        <f>'Phu Bieu 1'!F44+'Phu Bieu 2'!F44</f>
        <v>30.98</v>
      </c>
      <c r="G44" s="211">
        <f>'Phu Bieu 1'!G44+'Phu Bieu 2'!G44</f>
        <v>19.920000000000002</v>
      </c>
      <c r="H44" s="211">
        <f>'Phu Bieu 1'!H44+'Phu Bieu 2'!H44</f>
        <v>18.2</v>
      </c>
      <c r="I44" s="211">
        <f>'Phu Bieu 1'!I44+'Phu Bieu 2'!I44</f>
        <v>21.288547000000001</v>
      </c>
      <c r="J44" s="211">
        <f>'Phu Bieu 1'!J44+'Phu Bieu 2'!J44</f>
        <v>12.35</v>
      </c>
      <c r="K44" s="211">
        <f>'Phu Bieu 1'!K44+'Phu Bieu 2'!K44</f>
        <v>11.69</v>
      </c>
      <c r="L44" s="211">
        <f>'Phu Bieu 1'!L44+'Phu Bieu 2'!L44</f>
        <v>21.24</v>
      </c>
      <c r="M44" s="211">
        <f>'Phu Bieu 1'!M44+'Phu Bieu 2'!M44</f>
        <v>38.44</v>
      </c>
      <c r="N44" s="211">
        <f>'Phu Bieu 1'!N44+'Phu Bieu 2'!N44</f>
        <v>28.930029999999999</v>
      </c>
      <c r="O44" s="211">
        <f>'Phu Bieu 1'!O44+'Phu Bieu 2'!O44</f>
        <v>11.62</v>
      </c>
      <c r="P44" s="211">
        <f>'Phu Bieu 1'!P44+'Phu Bieu 2'!P44</f>
        <v>19.55</v>
      </c>
      <c r="Q44" s="211">
        <f>'Phu Bieu 1'!Q44+'Phu Bieu 2'!Q44</f>
        <v>9.31</v>
      </c>
      <c r="R44" s="211">
        <f>'Phu Bieu 1'!R44+'Phu Bieu 2'!R44</f>
        <v>22.6</v>
      </c>
      <c r="S44" s="211">
        <f>'Phu Bieu 1'!S44+'Phu Bieu 2'!S44</f>
        <v>31.75</v>
      </c>
      <c r="T44" s="211">
        <f>'Phu Bieu 1'!T44+'Phu Bieu 2'!T44</f>
        <v>10.64</v>
      </c>
      <c r="U44" s="211">
        <f>'Phu Bieu 1'!U44+'Phu Bieu 2'!U44</f>
        <v>23.330000000000002</v>
      </c>
      <c r="V44" s="211">
        <f>'Phu Bieu 1'!V44+'Phu Bieu 2'!V44</f>
        <v>28.96</v>
      </c>
      <c r="W44" s="211">
        <f>'Phu Bieu 1'!W44+'Phu Bieu 2'!W44</f>
        <v>14.55</v>
      </c>
      <c r="X44" s="211">
        <f>'Phu Bieu 1'!X44+'Phu Bieu 2'!X44</f>
        <v>23.08</v>
      </c>
      <c r="Y44" s="211">
        <f>'Phu Bieu 1'!Y44+'Phu Bieu 2'!Y44</f>
        <v>34.520000000000003</v>
      </c>
      <c r="Z44" s="370"/>
    </row>
    <row r="45" spans="1:26" ht="15.75">
      <c r="A45" s="47" t="s">
        <v>325</v>
      </c>
      <c r="B45" s="48" t="s">
        <v>64</v>
      </c>
      <c r="C45" s="54" t="s">
        <v>65</v>
      </c>
      <c r="D45" s="211">
        <f t="shared" si="1"/>
        <v>89.70868999999999</v>
      </c>
      <c r="E45" s="211">
        <f>'Phu Bieu 1'!E45+'Phu Bieu 2'!E45</f>
        <v>89.70868999999999</v>
      </c>
      <c r="F45" s="211">
        <f>'Phu Bieu 1'!F45+'Phu Bieu 2'!F45</f>
        <v>0</v>
      </c>
      <c r="G45" s="211">
        <f>'Phu Bieu 1'!G45+'Phu Bieu 2'!G45</f>
        <v>0</v>
      </c>
      <c r="H45" s="211">
        <f>'Phu Bieu 1'!H45+'Phu Bieu 2'!H45</f>
        <v>0</v>
      </c>
      <c r="I45" s="211">
        <f>'Phu Bieu 1'!I45+'Phu Bieu 2'!I45</f>
        <v>0</v>
      </c>
      <c r="J45" s="211">
        <f>'Phu Bieu 1'!J45+'Phu Bieu 2'!J45</f>
        <v>0</v>
      </c>
      <c r="K45" s="211">
        <f>'Phu Bieu 1'!K45+'Phu Bieu 2'!K45</f>
        <v>0</v>
      </c>
      <c r="L45" s="211">
        <f>'Phu Bieu 1'!L45+'Phu Bieu 2'!L45</f>
        <v>0</v>
      </c>
      <c r="M45" s="211">
        <f>'Phu Bieu 1'!M45+'Phu Bieu 2'!M45</f>
        <v>0</v>
      </c>
      <c r="N45" s="211">
        <f>'Phu Bieu 1'!N45+'Phu Bieu 2'!N45</f>
        <v>0</v>
      </c>
      <c r="O45" s="211">
        <f>'Phu Bieu 1'!O45+'Phu Bieu 2'!O45</f>
        <v>0</v>
      </c>
      <c r="P45" s="211">
        <f>'Phu Bieu 1'!P45+'Phu Bieu 2'!P45</f>
        <v>0</v>
      </c>
      <c r="Q45" s="211">
        <f>'Phu Bieu 1'!Q45+'Phu Bieu 2'!Q45</f>
        <v>0</v>
      </c>
      <c r="R45" s="211">
        <f>'Phu Bieu 1'!R45+'Phu Bieu 2'!R45</f>
        <v>0</v>
      </c>
      <c r="S45" s="211">
        <f>'Phu Bieu 1'!S45+'Phu Bieu 2'!S45</f>
        <v>0</v>
      </c>
      <c r="T45" s="211">
        <f>'Phu Bieu 1'!T45+'Phu Bieu 2'!T45</f>
        <v>0</v>
      </c>
      <c r="U45" s="211">
        <f>'Phu Bieu 1'!U45+'Phu Bieu 2'!U45</f>
        <v>0</v>
      </c>
      <c r="V45" s="211">
        <f>'Phu Bieu 1'!V45+'Phu Bieu 2'!V45</f>
        <v>0</v>
      </c>
      <c r="W45" s="211">
        <f>'Phu Bieu 1'!W45+'Phu Bieu 2'!W45</f>
        <v>0</v>
      </c>
      <c r="X45" s="211">
        <f>'Phu Bieu 1'!X45+'Phu Bieu 2'!X45</f>
        <v>0</v>
      </c>
      <c r="Y45" s="211">
        <f>'Phu Bieu 1'!Y45+'Phu Bieu 2'!Y45</f>
        <v>0</v>
      </c>
      <c r="Z45" s="370"/>
    </row>
    <row r="46" spans="1:26" s="36" customFormat="1" ht="15.75">
      <c r="A46" s="85" t="s">
        <v>326</v>
      </c>
      <c r="B46" s="48" t="s">
        <v>66</v>
      </c>
      <c r="C46" s="86" t="s">
        <v>67</v>
      </c>
      <c r="D46" s="211">
        <f t="shared" si="1"/>
        <v>23.417480000000001</v>
      </c>
      <c r="E46" s="211">
        <f>'Phu Bieu 1'!E46+'Phu Bieu 2'!E46</f>
        <v>4.1674800000000003</v>
      </c>
      <c r="F46" s="211">
        <f>'Phu Bieu 1'!F46+'Phu Bieu 2'!F46</f>
        <v>0.69</v>
      </c>
      <c r="G46" s="211">
        <f>'Phu Bieu 1'!G46+'Phu Bieu 2'!G46</f>
        <v>0.65</v>
      </c>
      <c r="H46" s="211">
        <f>'Phu Bieu 1'!H46+'Phu Bieu 2'!H46</f>
        <v>0.14000000000000001</v>
      </c>
      <c r="I46" s="211">
        <f>'Phu Bieu 1'!I46+'Phu Bieu 2'!I46</f>
        <v>0.39</v>
      </c>
      <c r="J46" s="211">
        <f>'Phu Bieu 1'!J46+'Phu Bieu 2'!J46</f>
        <v>0.72</v>
      </c>
      <c r="K46" s="211">
        <f>'Phu Bieu 1'!K46+'Phu Bieu 2'!K46</f>
        <v>0.28000000000000003</v>
      </c>
      <c r="L46" s="211">
        <f>'Phu Bieu 1'!L46+'Phu Bieu 2'!L46</f>
        <v>0.16</v>
      </c>
      <c r="M46" s="211">
        <f>'Phu Bieu 1'!M46+'Phu Bieu 2'!M46</f>
        <v>0.16</v>
      </c>
      <c r="N46" s="211">
        <f>'Phu Bieu 1'!N46+'Phu Bieu 2'!N46</f>
        <v>0.25</v>
      </c>
      <c r="O46" s="211">
        <f>'Phu Bieu 1'!O46+'Phu Bieu 2'!O46</f>
        <v>0.48</v>
      </c>
      <c r="P46" s="211">
        <f>'Phu Bieu 1'!P46+'Phu Bieu 2'!P46</f>
        <v>0.89</v>
      </c>
      <c r="Q46" s="211">
        <f>'Phu Bieu 1'!Q46+'Phu Bieu 2'!Q46</f>
        <v>0.24</v>
      </c>
      <c r="R46" s="211">
        <f>'Phu Bieu 1'!R46+'Phu Bieu 2'!R46</f>
        <v>0.21</v>
      </c>
      <c r="S46" s="211">
        <f>'Phu Bieu 1'!S46+'Phu Bieu 2'!S46</f>
        <v>0.36</v>
      </c>
      <c r="T46" s="211">
        <f>'Phu Bieu 1'!T46+'Phu Bieu 2'!T46</f>
        <v>0.39</v>
      </c>
      <c r="U46" s="211">
        <f>'Phu Bieu 1'!U46+'Phu Bieu 2'!U46</f>
        <v>0.5</v>
      </c>
      <c r="V46" s="211">
        <f>'Phu Bieu 1'!V46+'Phu Bieu 2'!V46</f>
        <v>0.66</v>
      </c>
      <c r="W46" s="211">
        <f>'Phu Bieu 1'!W46+'Phu Bieu 2'!W46</f>
        <v>2.0099999999999998</v>
      </c>
      <c r="X46" s="211">
        <f>'Phu Bieu 1'!X46+'Phu Bieu 2'!X46</f>
        <v>9.84</v>
      </c>
      <c r="Y46" s="211">
        <f>'Phu Bieu 1'!Y46+'Phu Bieu 2'!Y46</f>
        <v>0.23</v>
      </c>
      <c r="Z46" s="370"/>
    </row>
    <row r="47" spans="1:26" s="35" customFormat="1" ht="31.5">
      <c r="A47" s="85" t="s">
        <v>327</v>
      </c>
      <c r="B47" s="48" t="s">
        <v>68</v>
      </c>
      <c r="C47" s="86" t="s">
        <v>69</v>
      </c>
      <c r="D47" s="211">
        <f t="shared" si="1"/>
        <v>4.97</v>
      </c>
      <c r="E47" s="211">
        <f>'Phu Bieu 1'!E47+'Phu Bieu 2'!E47</f>
        <v>0.06</v>
      </c>
      <c r="F47" s="211">
        <f>'Phu Bieu 1'!F47+'Phu Bieu 2'!F47</f>
        <v>0</v>
      </c>
      <c r="G47" s="211">
        <f>'Phu Bieu 1'!G47+'Phu Bieu 2'!G47</f>
        <v>1.07</v>
      </c>
      <c r="H47" s="211">
        <f>'Phu Bieu 1'!H47+'Phu Bieu 2'!H47</f>
        <v>0</v>
      </c>
      <c r="I47" s="211">
        <f>'Phu Bieu 1'!I47+'Phu Bieu 2'!I47</f>
        <v>0</v>
      </c>
      <c r="J47" s="211">
        <f>'Phu Bieu 1'!J47+'Phu Bieu 2'!J47</f>
        <v>0</v>
      </c>
      <c r="K47" s="211">
        <f>'Phu Bieu 1'!K47+'Phu Bieu 2'!K47</f>
        <v>0</v>
      </c>
      <c r="L47" s="211">
        <f>'Phu Bieu 1'!L47+'Phu Bieu 2'!L47</f>
        <v>0</v>
      </c>
      <c r="M47" s="211">
        <f>'Phu Bieu 1'!M47+'Phu Bieu 2'!M47</f>
        <v>0</v>
      </c>
      <c r="N47" s="211">
        <f>'Phu Bieu 1'!N47+'Phu Bieu 2'!N47</f>
        <v>0.64</v>
      </c>
      <c r="O47" s="211">
        <f>'Phu Bieu 1'!O47+'Phu Bieu 2'!O47</f>
        <v>0</v>
      </c>
      <c r="P47" s="211">
        <f>'Phu Bieu 1'!P47+'Phu Bieu 2'!P47</f>
        <v>0</v>
      </c>
      <c r="Q47" s="211">
        <f>'Phu Bieu 1'!Q47+'Phu Bieu 2'!Q47</f>
        <v>2.4</v>
      </c>
      <c r="R47" s="211">
        <f>'Phu Bieu 1'!R47+'Phu Bieu 2'!R47</f>
        <v>0</v>
      </c>
      <c r="S47" s="211">
        <f>'Phu Bieu 1'!S47+'Phu Bieu 2'!S47</f>
        <v>0</v>
      </c>
      <c r="T47" s="211">
        <f>'Phu Bieu 1'!T47+'Phu Bieu 2'!T47</f>
        <v>0</v>
      </c>
      <c r="U47" s="211">
        <f>'Phu Bieu 1'!U47+'Phu Bieu 2'!U47</f>
        <v>0.32</v>
      </c>
      <c r="V47" s="211">
        <f>'Phu Bieu 1'!V47+'Phu Bieu 2'!V47</f>
        <v>0.05</v>
      </c>
      <c r="W47" s="211">
        <f>'Phu Bieu 1'!W47+'Phu Bieu 2'!W47</f>
        <v>0</v>
      </c>
      <c r="X47" s="211">
        <f>'Phu Bieu 1'!X47+'Phu Bieu 2'!X47</f>
        <v>0.43</v>
      </c>
      <c r="Y47" s="211">
        <f>'Phu Bieu 1'!Y47+'Phu Bieu 2'!Y47</f>
        <v>0</v>
      </c>
      <c r="Z47" s="370"/>
    </row>
    <row r="48" spans="1:26" ht="15.75">
      <c r="A48" s="47" t="s">
        <v>328</v>
      </c>
      <c r="B48" s="48" t="s">
        <v>70</v>
      </c>
      <c r="C48" s="54" t="s">
        <v>71</v>
      </c>
      <c r="D48" s="211">
        <f t="shared" si="1"/>
        <v>0</v>
      </c>
      <c r="E48" s="211">
        <f>'Phu Bieu 1'!E48+'Phu Bieu 2'!E48</f>
        <v>0</v>
      </c>
      <c r="F48" s="211">
        <f>'Phu Bieu 1'!F48+'Phu Bieu 2'!F48</f>
        <v>0</v>
      </c>
      <c r="G48" s="211">
        <f>'Phu Bieu 1'!G48+'Phu Bieu 2'!G48</f>
        <v>0</v>
      </c>
      <c r="H48" s="211">
        <f>'Phu Bieu 1'!H48+'Phu Bieu 2'!H48</f>
        <v>0</v>
      </c>
      <c r="I48" s="211">
        <f>'Phu Bieu 1'!I48+'Phu Bieu 2'!I48</f>
        <v>0</v>
      </c>
      <c r="J48" s="211">
        <f>'Phu Bieu 1'!J48+'Phu Bieu 2'!J48</f>
        <v>0</v>
      </c>
      <c r="K48" s="211">
        <f>'Phu Bieu 1'!K48+'Phu Bieu 2'!K48</f>
        <v>0</v>
      </c>
      <c r="L48" s="211">
        <f>'Phu Bieu 1'!L48+'Phu Bieu 2'!L48</f>
        <v>0</v>
      </c>
      <c r="M48" s="211">
        <f>'Phu Bieu 1'!M48+'Phu Bieu 2'!M48</f>
        <v>0</v>
      </c>
      <c r="N48" s="211">
        <f>'Phu Bieu 1'!N48+'Phu Bieu 2'!N48</f>
        <v>0</v>
      </c>
      <c r="O48" s="211">
        <f>'Phu Bieu 1'!O48+'Phu Bieu 2'!O48</f>
        <v>0</v>
      </c>
      <c r="P48" s="211">
        <f>'Phu Bieu 1'!P48+'Phu Bieu 2'!P48</f>
        <v>0</v>
      </c>
      <c r="Q48" s="211">
        <f>'Phu Bieu 1'!Q48+'Phu Bieu 2'!Q48</f>
        <v>0</v>
      </c>
      <c r="R48" s="211">
        <f>'Phu Bieu 1'!R48+'Phu Bieu 2'!R48</f>
        <v>0</v>
      </c>
      <c r="S48" s="211">
        <f>'Phu Bieu 1'!S48+'Phu Bieu 2'!S48</f>
        <v>0</v>
      </c>
      <c r="T48" s="211">
        <f>'Phu Bieu 1'!T48+'Phu Bieu 2'!T48</f>
        <v>0</v>
      </c>
      <c r="U48" s="211">
        <f>'Phu Bieu 1'!U48+'Phu Bieu 2'!U48</f>
        <v>0</v>
      </c>
      <c r="V48" s="211">
        <f>'Phu Bieu 1'!V48+'Phu Bieu 2'!V48</f>
        <v>0</v>
      </c>
      <c r="W48" s="211">
        <f>'Phu Bieu 1'!W48+'Phu Bieu 2'!W48</f>
        <v>0</v>
      </c>
      <c r="X48" s="211">
        <f>'Phu Bieu 1'!X48+'Phu Bieu 2'!X48</f>
        <v>0</v>
      </c>
      <c r="Y48" s="211">
        <f>'Phu Bieu 1'!Y48+'Phu Bieu 2'!Y48</f>
        <v>0</v>
      </c>
      <c r="Z48" s="370"/>
    </row>
    <row r="49" spans="1:26" ht="15.75">
      <c r="A49" s="47" t="s">
        <v>329</v>
      </c>
      <c r="B49" s="48" t="s">
        <v>72</v>
      </c>
      <c r="C49" s="54" t="s">
        <v>73</v>
      </c>
      <c r="D49" s="211">
        <f t="shared" si="1"/>
        <v>0.64</v>
      </c>
      <c r="E49" s="211">
        <f>'Phu Bieu 1'!E49+'Phu Bieu 2'!E49</f>
        <v>0</v>
      </c>
      <c r="F49" s="211">
        <f>'Phu Bieu 1'!F49+'Phu Bieu 2'!F49</f>
        <v>0</v>
      </c>
      <c r="G49" s="211">
        <f>'Phu Bieu 1'!G49+'Phu Bieu 2'!G49</f>
        <v>0</v>
      </c>
      <c r="H49" s="211">
        <f>'Phu Bieu 1'!H49+'Phu Bieu 2'!H49</f>
        <v>0</v>
      </c>
      <c r="I49" s="211">
        <f>'Phu Bieu 1'!I49+'Phu Bieu 2'!I49</f>
        <v>0</v>
      </c>
      <c r="J49" s="211">
        <f>'Phu Bieu 1'!J49+'Phu Bieu 2'!J49</f>
        <v>0</v>
      </c>
      <c r="K49" s="211">
        <f>'Phu Bieu 1'!K49+'Phu Bieu 2'!K49</f>
        <v>0</v>
      </c>
      <c r="L49" s="211">
        <f>'Phu Bieu 1'!L49+'Phu Bieu 2'!L49</f>
        <v>0</v>
      </c>
      <c r="M49" s="211">
        <f>'Phu Bieu 1'!M49+'Phu Bieu 2'!M49</f>
        <v>0</v>
      </c>
      <c r="N49" s="211">
        <f>'Phu Bieu 1'!N49+'Phu Bieu 2'!N49</f>
        <v>0.64</v>
      </c>
      <c r="O49" s="211">
        <f>'Phu Bieu 1'!O49+'Phu Bieu 2'!O49</f>
        <v>0</v>
      </c>
      <c r="P49" s="211">
        <f>'Phu Bieu 1'!P49+'Phu Bieu 2'!P49</f>
        <v>0</v>
      </c>
      <c r="Q49" s="211">
        <f>'Phu Bieu 1'!Q49+'Phu Bieu 2'!Q49</f>
        <v>0</v>
      </c>
      <c r="R49" s="211">
        <f>'Phu Bieu 1'!R49+'Phu Bieu 2'!R49</f>
        <v>0</v>
      </c>
      <c r="S49" s="211">
        <f>'Phu Bieu 1'!S49+'Phu Bieu 2'!S49</f>
        <v>0</v>
      </c>
      <c r="T49" s="211">
        <f>'Phu Bieu 1'!T49+'Phu Bieu 2'!T49</f>
        <v>0</v>
      </c>
      <c r="U49" s="211">
        <f>'Phu Bieu 1'!U49+'Phu Bieu 2'!U49</f>
        <v>0</v>
      </c>
      <c r="V49" s="211">
        <f>'Phu Bieu 1'!V49+'Phu Bieu 2'!V49</f>
        <v>0</v>
      </c>
      <c r="W49" s="211">
        <f>'Phu Bieu 1'!W49+'Phu Bieu 2'!W49</f>
        <v>0</v>
      </c>
      <c r="X49" s="211">
        <f>'Phu Bieu 1'!X49+'Phu Bieu 2'!X49</f>
        <v>0</v>
      </c>
      <c r="Y49" s="211">
        <f>'Phu Bieu 1'!Y49+'Phu Bieu 2'!Y49</f>
        <v>0</v>
      </c>
      <c r="Z49" s="370"/>
    </row>
    <row r="50" spans="1:26" ht="31.5">
      <c r="A50" s="47" t="s">
        <v>330</v>
      </c>
      <c r="B50" s="48" t="s">
        <v>74</v>
      </c>
      <c r="C50" s="54" t="s">
        <v>75</v>
      </c>
      <c r="D50" s="211">
        <f t="shared" si="1"/>
        <v>112.81</v>
      </c>
      <c r="E50" s="211">
        <f>'Phu Bieu 1'!E50+'Phu Bieu 2'!E50</f>
        <v>4.9399999999999995</v>
      </c>
      <c r="F50" s="211">
        <f>'Phu Bieu 1'!F50+'Phu Bieu 2'!F50</f>
        <v>3.23</v>
      </c>
      <c r="G50" s="211">
        <f>'Phu Bieu 1'!G50+'Phu Bieu 2'!G50</f>
        <v>1.42</v>
      </c>
      <c r="H50" s="211">
        <f>'Phu Bieu 1'!H50+'Phu Bieu 2'!H50</f>
        <v>3.49</v>
      </c>
      <c r="I50" s="211">
        <f>'Phu Bieu 1'!I50+'Phu Bieu 2'!I50</f>
        <v>4.21</v>
      </c>
      <c r="J50" s="211">
        <f>'Phu Bieu 1'!J50+'Phu Bieu 2'!J50</f>
        <v>1.66</v>
      </c>
      <c r="K50" s="211">
        <f>'Phu Bieu 1'!K50+'Phu Bieu 2'!K50</f>
        <v>3.3</v>
      </c>
      <c r="L50" s="211">
        <f>'Phu Bieu 1'!L50+'Phu Bieu 2'!L50</f>
        <v>10.25</v>
      </c>
      <c r="M50" s="211">
        <f>'Phu Bieu 1'!M50+'Phu Bieu 2'!M50</f>
        <v>0.99</v>
      </c>
      <c r="N50" s="211">
        <f>'Phu Bieu 1'!N50+'Phu Bieu 2'!N50</f>
        <v>4.0599999999999996</v>
      </c>
      <c r="O50" s="211">
        <f>'Phu Bieu 1'!O50+'Phu Bieu 2'!O50</f>
        <v>2.57</v>
      </c>
      <c r="P50" s="211">
        <f>'Phu Bieu 1'!P50+'Phu Bieu 2'!P50</f>
        <v>6.15</v>
      </c>
      <c r="Q50" s="211">
        <f>'Phu Bieu 1'!Q50+'Phu Bieu 2'!Q50</f>
        <v>9.93</v>
      </c>
      <c r="R50" s="211">
        <f>'Phu Bieu 1'!R50+'Phu Bieu 2'!R50</f>
        <v>5.73</v>
      </c>
      <c r="S50" s="211">
        <f>'Phu Bieu 1'!S50+'Phu Bieu 2'!S50</f>
        <v>20.46</v>
      </c>
      <c r="T50" s="211">
        <f>'Phu Bieu 1'!T50+'Phu Bieu 2'!T50</f>
        <v>3.85</v>
      </c>
      <c r="U50" s="211">
        <f>'Phu Bieu 1'!U50+'Phu Bieu 2'!U50</f>
        <v>6.87</v>
      </c>
      <c r="V50" s="211">
        <f>'Phu Bieu 1'!V50+'Phu Bieu 2'!V50</f>
        <v>5.13</v>
      </c>
      <c r="W50" s="211">
        <f>'Phu Bieu 1'!W50+'Phu Bieu 2'!W50</f>
        <v>3.53</v>
      </c>
      <c r="X50" s="211">
        <f>'Phu Bieu 1'!X50+'Phu Bieu 2'!X50</f>
        <v>6.6</v>
      </c>
      <c r="Y50" s="211">
        <f>'Phu Bieu 1'!Y50+'Phu Bieu 2'!Y50</f>
        <v>4.4400000000000004</v>
      </c>
      <c r="Z50" s="370"/>
    </row>
    <row r="51" spans="1:26" ht="31.5">
      <c r="A51" s="60" t="s">
        <v>331</v>
      </c>
      <c r="B51" s="48" t="s">
        <v>76</v>
      </c>
      <c r="C51" s="54" t="s">
        <v>77</v>
      </c>
      <c r="D51" s="211">
        <f t="shared" si="1"/>
        <v>21.22</v>
      </c>
      <c r="E51" s="211">
        <f>'Phu Bieu 1'!E51+'Phu Bieu 2'!E51</f>
        <v>0</v>
      </c>
      <c r="F51" s="211">
        <f>'Phu Bieu 1'!F51+'Phu Bieu 2'!F51</f>
        <v>0</v>
      </c>
      <c r="G51" s="211">
        <f>'Phu Bieu 1'!G51+'Phu Bieu 2'!G51</f>
        <v>0</v>
      </c>
      <c r="H51" s="211">
        <f>'Phu Bieu 1'!H51+'Phu Bieu 2'!H51</f>
        <v>0</v>
      </c>
      <c r="I51" s="211">
        <f>'Phu Bieu 1'!I51+'Phu Bieu 2'!I51</f>
        <v>0</v>
      </c>
      <c r="J51" s="211">
        <f>'Phu Bieu 1'!J51+'Phu Bieu 2'!J51</f>
        <v>0</v>
      </c>
      <c r="K51" s="211">
        <f>'Phu Bieu 1'!K51+'Phu Bieu 2'!K51</f>
        <v>0</v>
      </c>
      <c r="L51" s="211">
        <f>'Phu Bieu 1'!L51+'Phu Bieu 2'!L51</f>
        <v>0</v>
      </c>
      <c r="M51" s="211">
        <f>'Phu Bieu 1'!M51+'Phu Bieu 2'!M51</f>
        <v>5.08</v>
      </c>
      <c r="N51" s="211">
        <f>'Phu Bieu 1'!N51+'Phu Bieu 2'!N51</f>
        <v>0.32</v>
      </c>
      <c r="O51" s="211">
        <f>'Phu Bieu 1'!O51+'Phu Bieu 2'!O51</f>
        <v>0</v>
      </c>
      <c r="P51" s="211">
        <f>'Phu Bieu 1'!P51+'Phu Bieu 2'!P51</f>
        <v>11.81</v>
      </c>
      <c r="Q51" s="211">
        <f>'Phu Bieu 1'!Q51+'Phu Bieu 2'!Q51</f>
        <v>4.01</v>
      </c>
      <c r="R51" s="211">
        <f>'Phu Bieu 1'!R51+'Phu Bieu 2'!R51</f>
        <v>0</v>
      </c>
      <c r="S51" s="211">
        <f>'Phu Bieu 1'!S51+'Phu Bieu 2'!S51</f>
        <v>0</v>
      </c>
      <c r="T51" s="211">
        <f>'Phu Bieu 1'!T51+'Phu Bieu 2'!T51</f>
        <v>0</v>
      </c>
      <c r="U51" s="211">
        <f>'Phu Bieu 1'!U51+'Phu Bieu 2'!U51</f>
        <v>0</v>
      </c>
      <c r="V51" s="211">
        <f>'Phu Bieu 1'!V51+'Phu Bieu 2'!V51</f>
        <v>0</v>
      </c>
      <c r="W51" s="211">
        <f>'Phu Bieu 1'!W51+'Phu Bieu 2'!W51</f>
        <v>0</v>
      </c>
      <c r="X51" s="211">
        <f>'Phu Bieu 1'!X51+'Phu Bieu 2'!X51</f>
        <v>0</v>
      </c>
      <c r="Y51" s="211">
        <f>'Phu Bieu 1'!Y51+'Phu Bieu 2'!Y51</f>
        <v>0</v>
      </c>
      <c r="Z51" s="370"/>
    </row>
    <row r="52" spans="1:26" ht="15.75">
      <c r="A52" s="47" t="s">
        <v>332</v>
      </c>
      <c r="B52" s="48" t="s">
        <v>78</v>
      </c>
      <c r="C52" s="54" t="s">
        <v>79</v>
      </c>
      <c r="D52" s="211">
        <f t="shared" si="1"/>
        <v>8.3271899999999981</v>
      </c>
      <c r="E52" s="211">
        <f>'Phu Bieu 1'!E52+'Phu Bieu 2'!E52</f>
        <v>0.98719000000000001</v>
      </c>
      <c r="F52" s="211">
        <f>'Phu Bieu 1'!F52+'Phu Bieu 2'!F52</f>
        <v>0.34</v>
      </c>
      <c r="G52" s="211">
        <f>'Phu Bieu 1'!G52+'Phu Bieu 2'!G52</f>
        <v>1.05</v>
      </c>
      <c r="H52" s="211">
        <f>'Phu Bieu 1'!H52+'Phu Bieu 2'!H52</f>
        <v>0.49</v>
      </c>
      <c r="I52" s="211">
        <f>'Phu Bieu 1'!I52+'Phu Bieu 2'!I52</f>
        <v>0.71</v>
      </c>
      <c r="J52" s="211">
        <f>'Phu Bieu 1'!J52+'Phu Bieu 2'!J52</f>
        <v>0.42</v>
      </c>
      <c r="K52" s="211">
        <f>'Phu Bieu 1'!K52+'Phu Bieu 2'!K52</f>
        <v>0.13</v>
      </c>
      <c r="L52" s="211">
        <f>'Phu Bieu 1'!L52+'Phu Bieu 2'!L52</f>
        <v>1.0900000000000001</v>
      </c>
      <c r="M52" s="211">
        <f>'Phu Bieu 1'!M52+'Phu Bieu 2'!M52</f>
        <v>0.81</v>
      </c>
      <c r="N52" s="211">
        <f>'Phu Bieu 1'!N52+'Phu Bieu 2'!N52</f>
        <v>0</v>
      </c>
      <c r="O52" s="211">
        <f>'Phu Bieu 1'!O52+'Phu Bieu 2'!O52</f>
        <v>0.92</v>
      </c>
      <c r="P52" s="211">
        <f>'Phu Bieu 1'!P52+'Phu Bieu 2'!P52</f>
        <v>0.88</v>
      </c>
      <c r="Q52" s="211">
        <f>'Phu Bieu 1'!Q52+'Phu Bieu 2'!Q52</f>
        <v>0</v>
      </c>
      <c r="R52" s="211">
        <f>'Phu Bieu 1'!R52+'Phu Bieu 2'!R52</f>
        <v>0</v>
      </c>
      <c r="S52" s="211">
        <f>'Phu Bieu 1'!S52+'Phu Bieu 2'!S52</f>
        <v>0</v>
      </c>
      <c r="T52" s="211">
        <f>'Phu Bieu 1'!T52+'Phu Bieu 2'!T52</f>
        <v>0</v>
      </c>
      <c r="U52" s="211">
        <f>'Phu Bieu 1'!U52+'Phu Bieu 2'!U52</f>
        <v>0</v>
      </c>
      <c r="V52" s="211">
        <f>'Phu Bieu 1'!V52+'Phu Bieu 2'!V52</f>
        <v>0</v>
      </c>
      <c r="W52" s="211">
        <f>'Phu Bieu 1'!W52+'Phu Bieu 2'!W52</f>
        <v>0</v>
      </c>
      <c r="X52" s="211">
        <f>'Phu Bieu 1'!X52+'Phu Bieu 2'!X52</f>
        <v>0</v>
      </c>
      <c r="Y52" s="211">
        <f>'Phu Bieu 1'!Y52+'Phu Bieu 2'!Y52</f>
        <v>0.5</v>
      </c>
      <c r="Z52" s="370"/>
    </row>
    <row r="53" spans="1:26" ht="15.75">
      <c r="A53" s="47" t="s">
        <v>333</v>
      </c>
      <c r="B53" s="48" t="s">
        <v>80</v>
      </c>
      <c r="C53" s="54" t="s">
        <v>81</v>
      </c>
      <c r="D53" s="211">
        <f t="shared" si="1"/>
        <v>0</v>
      </c>
      <c r="E53" s="211">
        <f>'Phu Bieu 1'!E53+'Phu Bieu 2'!E53</f>
        <v>0</v>
      </c>
      <c r="F53" s="211">
        <f>'Phu Bieu 1'!F53+'Phu Bieu 2'!F53</f>
        <v>0</v>
      </c>
      <c r="G53" s="211">
        <f>'Phu Bieu 1'!G53+'Phu Bieu 2'!G53</f>
        <v>0</v>
      </c>
      <c r="H53" s="211">
        <f>'Phu Bieu 1'!H53+'Phu Bieu 2'!H53</f>
        <v>0</v>
      </c>
      <c r="I53" s="211">
        <f>'Phu Bieu 1'!I53+'Phu Bieu 2'!I53</f>
        <v>0</v>
      </c>
      <c r="J53" s="211">
        <f>'Phu Bieu 1'!J53+'Phu Bieu 2'!J53</f>
        <v>0</v>
      </c>
      <c r="K53" s="211">
        <f>'Phu Bieu 1'!K53+'Phu Bieu 2'!K53</f>
        <v>0</v>
      </c>
      <c r="L53" s="211">
        <f>'Phu Bieu 1'!L53+'Phu Bieu 2'!L53</f>
        <v>0</v>
      </c>
      <c r="M53" s="211">
        <f>'Phu Bieu 1'!M53+'Phu Bieu 2'!M53</f>
        <v>0</v>
      </c>
      <c r="N53" s="211">
        <f>'Phu Bieu 1'!N53+'Phu Bieu 2'!N53</f>
        <v>0</v>
      </c>
      <c r="O53" s="211">
        <f>'Phu Bieu 1'!O53+'Phu Bieu 2'!O53</f>
        <v>0</v>
      </c>
      <c r="P53" s="211">
        <f>'Phu Bieu 1'!P53+'Phu Bieu 2'!P53</f>
        <v>0</v>
      </c>
      <c r="Q53" s="211">
        <f>'Phu Bieu 1'!Q53+'Phu Bieu 2'!Q53</f>
        <v>0</v>
      </c>
      <c r="R53" s="211">
        <f>'Phu Bieu 1'!R53+'Phu Bieu 2'!R53</f>
        <v>0</v>
      </c>
      <c r="S53" s="211">
        <f>'Phu Bieu 1'!S53+'Phu Bieu 2'!S53</f>
        <v>0</v>
      </c>
      <c r="T53" s="211">
        <f>'Phu Bieu 1'!T53+'Phu Bieu 2'!T53</f>
        <v>0</v>
      </c>
      <c r="U53" s="211">
        <f>'Phu Bieu 1'!U53+'Phu Bieu 2'!U53</f>
        <v>0</v>
      </c>
      <c r="V53" s="211">
        <f>'Phu Bieu 1'!V53+'Phu Bieu 2'!V53</f>
        <v>0</v>
      </c>
      <c r="W53" s="211">
        <f>'Phu Bieu 1'!W53+'Phu Bieu 2'!W53</f>
        <v>0</v>
      </c>
      <c r="X53" s="211">
        <f>'Phu Bieu 1'!X53+'Phu Bieu 2'!X53</f>
        <v>0</v>
      </c>
      <c r="Y53" s="211">
        <f>'Phu Bieu 1'!Y53+'Phu Bieu 2'!Y53</f>
        <v>0</v>
      </c>
      <c r="Z53" s="370"/>
    </row>
    <row r="54" spans="1:26" ht="15.75">
      <c r="A54" s="47" t="s">
        <v>334</v>
      </c>
      <c r="B54" s="48" t="s">
        <v>82</v>
      </c>
      <c r="C54" s="54" t="s">
        <v>83</v>
      </c>
      <c r="D54" s="211">
        <f t="shared" si="1"/>
        <v>0.48000000000000004</v>
      </c>
      <c r="E54" s="211">
        <f>'Phu Bieu 1'!E54+'Phu Bieu 2'!E54</f>
        <v>0</v>
      </c>
      <c r="F54" s="211">
        <f>'Phu Bieu 1'!F54+'Phu Bieu 2'!F54</f>
        <v>0</v>
      </c>
      <c r="G54" s="211">
        <f>'Phu Bieu 1'!G54+'Phu Bieu 2'!G54</f>
        <v>0</v>
      </c>
      <c r="H54" s="211">
        <f>'Phu Bieu 1'!H54+'Phu Bieu 2'!H54</f>
        <v>0</v>
      </c>
      <c r="I54" s="211">
        <f>'Phu Bieu 1'!I54+'Phu Bieu 2'!I54</f>
        <v>0</v>
      </c>
      <c r="J54" s="211">
        <f>'Phu Bieu 1'!J54+'Phu Bieu 2'!J54</f>
        <v>0</v>
      </c>
      <c r="K54" s="211">
        <f>'Phu Bieu 1'!K54+'Phu Bieu 2'!K54</f>
        <v>0</v>
      </c>
      <c r="L54" s="211">
        <f>'Phu Bieu 1'!L54+'Phu Bieu 2'!L54</f>
        <v>0</v>
      </c>
      <c r="M54" s="211">
        <f>'Phu Bieu 1'!M54+'Phu Bieu 2'!M54</f>
        <v>0</v>
      </c>
      <c r="N54" s="211">
        <f>'Phu Bieu 1'!N54+'Phu Bieu 2'!N54</f>
        <v>0.45</v>
      </c>
      <c r="O54" s="211">
        <f>'Phu Bieu 1'!O54+'Phu Bieu 2'!O54</f>
        <v>0</v>
      </c>
      <c r="P54" s="211">
        <f>'Phu Bieu 1'!P54+'Phu Bieu 2'!P54</f>
        <v>0</v>
      </c>
      <c r="Q54" s="211">
        <f>'Phu Bieu 1'!Q54+'Phu Bieu 2'!Q54</f>
        <v>0</v>
      </c>
      <c r="R54" s="211">
        <f>'Phu Bieu 1'!R54+'Phu Bieu 2'!R54</f>
        <v>0</v>
      </c>
      <c r="S54" s="211">
        <f>'Phu Bieu 1'!S54+'Phu Bieu 2'!S54</f>
        <v>0.02</v>
      </c>
      <c r="T54" s="211">
        <f>'Phu Bieu 1'!T54+'Phu Bieu 2'!T54</f>
        <v>0</v>
      </c>
      <c r="U54" s="211">
        <f>'Phu Bieu 1'!U54+'Phu Bieu 2'!U54</f>
        <v>0.01</v>
      </c>
      <c r="V54" s="211">
        <f>'Phu Bieu 1'!V54+'Phu Bieu 2'!V54</f>
        <v>0</v>
      </c>
      <c r="W54" s="211">
        <f>'Phu Bieu 1'!W54+'Phu Bieu 2'!W54</f>
        <v>0</v>
      </c>
      <c r="X54" s="211">
        <f>'Phu Bieu 1'!X54+'Phu Bieu 2'!X54</f>
        <v>0</v>
      </c>
      <c r="Y54" s="211">
        <f>'Phu Bieu 1'!Y54+'Phu Bieu 2'!Y54</f>
        <v>0</v>
      </c>
      <c r="Z54" s="370"/>
    </row>
    <row r="55" spans="1:26" ht="15.75">
      <c r="A55" s="47" t="s">
        <v>335</v>
      </c>
      <c r="B55" s="48" t="s">
        <v>84</v>
      </c>
      <c r="C55" s="54" t="s">
        <v>85</v>
      </c>
      <c r="D55" s="211">
        <f t="shared" si="1"/>
        <v>1082.76</v>
      </c>
      <c r="E55" s="211">
        <f>'Phu Bieu 1'!E55+'Phu Bieu 2'!E55</f>
        <v>23.14</v>
      </c>
      <c r="F55" s="211">
        <f>'Phu Bieu 1'!F55+'Phu Bieu 2'!F55</f>
        <v>26.85</v>
      </c>
      <c r="G55" s="211">
        <f>'Phu Bieu 1'!G55+'Phu Bieu 2'!G55</f>
        <v>109.43</v>
      </c>
      <c r="H55" s="211">
        <f>'Phu Bieu 1'!H55+'Phu Bieu 2'!H55</f>
        <v>21.05</v>
      </c>
      <c r="I55" s="211">
        <f>'Phu Bieu 1'!I55+'Phu Bieu 2'!I55</f>
        <v>60.05</v>
      </c>
      <c r="J55" s="211">
        <f>'Phu Bieu 1'!J55+'Phu Bieu 2'!J55</f>
        <v>229.74</v>
      </c>
      <c r="K55" s="211">
        <f>'Phu Bieu 1'!K55+'Phu Bieu 2'!K55</f>
        <v>15.46</v>
      </c>
      <c r="L55" s="211">
        <f>'Phu Bieu 1'!L55+'Phu Bieu 2'!L55</f>
        <v>21.3</v>
      </c>
      <c r="M55" s="211">
        <f>'Phu Bieu 1'!M55+'Phu Bieu 2'!M55</f>
        <v>4.62</v>
      </c>
      <c r="N55" s="211">
        <f>'Phu Bieu 1'!N55+'Phu Bieu 2'!N55</f>
        <v>9.43</v>
      </c>
      <c r="O55" s="211">
        <f>'Phu Bieu 1'!O55+'Phu Bieu 2'!O55</f>
        <v>19.66</v>
      </c>
      <c r="P55" s="211">
        <f>'Phu Bieu 1'!P55+'Phu Bieu 2'!P55</f>
        <v>4.96</v>
      </c>
      <c r="Q55" s="211">
        <f>'Phu Bieu 1'!Q55+'Phu Bieu 2'!Q55</f>
        <v>108.75</v>
      </c>
      <c r="R55" s="211">
        <f>'Phu Bieu 1'!R55+'Phu Bieu 2'!R55</f>
        <v>56.05</v>
      </c>
      <c r="S55" s="211">
        <f>'Phu Bieu 1'!S55+'Phu Bieu 2'!S55</f>
        <v>69.069999999999993</v>
      </c>
      <c r="T55" s="211">
        <f>'Phu Bieu 1'!T55+'Phu Bieu 2'!T55</f>
        <v>31.63</v>
      </c>
      <c r="U55" s="211">
        <f>'Phu Bieu 1'!U55+'Phu Bieu 2'!U55</f>
        <v>78.510000000000005</v>
      </c>
      <c r="V55" s="211">
        <f>'Phu Bieu 1'!V55+'Phu Bieu 2'!V55</f>
        <v>44.56</v>
      </c>
      <c r="W55" s="211">
        <f>'Phu Bieu 1'!W55+'Phu Bieu 2'!W55</f>
        <v>33.18</v>
      </c>
      <c r="X55" s="211">
        <f>'Phu Bieu 1'!X55+'Phu Bieu 2'!X55</f>
        <v>13.33</v>
      </c>
      <c r="Y55" s="211">
        <f>'Phu Bieu 1'!Y55+'Phu Bieu 2'!Y55</f>
        <v>101.99</v>
      </c>
      <c r="Z55" s="370"/>
    </row>
    <row r="56" spans="1:26" ht="15.75">
      <c r="A56" s="47" t="s">
        <v>336</v>
      </c>
      <c r="B56" s="48" t="s">
        <v>86</v>
      </c>
      <c r="C56" s="54" t="s">
        <v>87</v>
      </c>
      <c r="D56" s="211">
        <f t="shared" si="1"/>
        <v>19.71</v>
      </c>
      <c r="E56" s="211">
        <f>'Phu Bieu 1'!E56+'Phu Bieu 2'!E56</f>
        <v>0.26</v>
      </c>
      <c r="F56" s="211">
        <f>'Phu Bieu 1'!F56+'Phu Bieu 2'!F56</f>
        <v>0.54</v>
      </c>
      <c r="G56" s="211">
        <f>'Phu Bieu 1'!G56+'Phu Bieu 2'!G56</f>
        <v>0</v>
      </c>
      <c r="H56" s="211">
        <f>'Phu Bieu 1'!H56+'Phu Bieu 2'!H56</f>
        <v>0.14000000000000001</v>
      </c>
      <c r="I56" s="211">
        <f>'Phu Bieu 1'!I56+'Phu Bieu 2'!I56</f>
        <v>0.21</v>
      </c>
      <c r="J56" s="211">
        <f>'Phu Bieu 1'!J56+'Phu Bieu 2'!J56</f>
        <v>0</v>
      </c>
      <c r="K56" s="211">
        <f>'Phu Bieu 1'!K56+'Phu Bieu 2'!K56</f>
        <v>0</v>
      </c>
      <c r="L56" s="211">
        <f>'Phu Bieu 1'!L56+'Phu Bieu 2'!L56</f>
        <v>0.03</v>
      </c>
      <c r="M56" s="211">
        <f>'Phu Bieu 1'!M56+'Phu Bieu 2'!M56</f>
        <v>1.61</v>
      </c>
      <c r="N56" s="211">
        <f>'Phu Bieu 1'!N56+'Phu Bieu 2'!N56</f>
        <v>0.86</v>
      </c>
      <c r="O56" s="211">
        <f>'Phu Bieu 1'!O56+'Phu Bieu 2'!O56</f>
        <v>2.1</v>
      </c>
      <c r="P56" s="211">
        <f>'Phu Bieu 1'!P56+'Phu Bieu 2'!P56</f>
        <v>1.9</v>
      </c>
      <c r="Q56" s="211">
        <f>'Phu Bieu 1'!Q56+'Phu Bieu 2'!Q56</f>
        <v>0</v>
      </c>
      <c r="R56" s="211">
        <f>'Phu Bieu 1'!R56+'Phu Bieu 2'!R56</f>
        <v>2.0099999999999998</v>
      </c>
      <c r="S56" s="211">
        <f>'Phu Bieu 1'!S56+'Phu Bieu 2'!S56</f>
        <v>9.44</v>
      </c>
      <c r="T56" s="211">
        <f>'Phu Bieu 1'!T56+'Phu Bieu 2'!T56</f>
        <v>0</v>
      </c>
      <c r="U56" s="211">
        <f>'Phu Bieu 1'!U56+'Phu Bieu 2'!U56</f>
        <v>0.2</v>
      </c>
      <c r="V56" s="211">
        <f>'Phu Bieu 1'!V56+'Phu Bieu 2'!V56</f>
        <v>0</v>
      </c>
      <c r="W56" s="211">
        <f>'Phu Bieu 1'!W56+'Phu Bieu 2'!W56</f>
        <v>0.41</v>
      </c>
      <c r="X56" s="211">
        <f>'Phu Bieu 1'!X56+'Phu Bieu 2'!X56</f>
        <v>0</v>
      </c>
      <c r="Y56" s="211">
        <f>'Phu Bieu 1'!Y56+'Phu Bieu 2'!Y56</f>
        <v>0</v>
      </c>
      <c r="Z56" s="370"/>
    </row>
    <row r="57" spans="1:26" ht="15.75">
      <c r="A57" s="47" t="s">
        <v>337</v>
      </c>
      <c r="B57" s="48" t="s">
        <v>88</v>
      </c>
      <c r="C57" s="54" t="s">
        <v>89</v>
      </c>
      <c r="D57" s="211">
        <f t="shared" si="1"/>
        <v>0</v>
      </c>
      <c r="E57" s="211">
        <f>'Phu Bieu 1'!E57+'Phu Bieu 2'!E57</f>
        <v>0</v>
      </c>
      <c r="F57" s="211">
        <f>'Phu Bieu 1'!F57+'Phu Bieu 2'!F57</f>
        <v>0</v>
      </c>
      <c r="G57" s="211">
        <f>'Phu Bieu 1'!G57+'Phu Bieu 2'!G57</f>
        <v>0</v>
      </c>
      <c r="H57" s="211">
        <f>'Phu Bieu 1'!H57+'Phu Bieu 2'!H57</f>
        <v>0</v>
      </c>
      <c r="I57" s="211">
        <f>'Phu Bieu 1'!I57+'Phu Bieu 2'!I57</f>
        <v>0</v>
      </c>
      <c r="J57" s="211">
        <f>'Phu Bieu 1'!J57+'Phu Bieu 2'!J57</f>
        <v>0</v>
      </c>
      <c r="K57" s="211">
        <f>'Phu Bieu 1'!K57+'Phu Bieu 2'!K57</f>
        <v>0</v>
      </c>
      <c r="L57" s="211">
        <f>'Phu Bieu 1'!L57+'Phu Bieu 2'!L57</f>
        <v>0</v>
      </c>
      <c r="M57" s="211">
        <f>'Phu Bieu 1'!M57+'Phu Bieu 2'!M57</f>
        <v>0</v>
      </c>
      <c r="N57" s="211">
        <f>'Phu Bieu 1'!N57+'Phu Bieu 2'!N57</f>
        <v>0</v>
      </c>
      <c r="O57" s="211">
        <f>'Phu Bieu 1'!O57+'Phu Bieu 2'!O57</f>
        <v>0</v>
      </c>
      <c r="P57" s="211">
        <f>'Phu Bieu 1'!P57+'Phu Bieu 2'!P57</f>
        <v>0</v>
      </c>
      <c r="Q57" s="211">
        <f>'Phu Bieu 1'!Q57+'Phu Bieu 2'!Q57</f>
        <v>0</v>
      </c>
      <c r="R57" s="211">
        <f>'Phu Bieu 1'!R57+'Phu Bieu 2'!R57</f>
        <v>0</v>
      </c>
      <c r="S57" s="211">
        <f>'Phu Bieu 1'!S57+'Phu Bieu 2'!S57</f>
        <v>0</v>
      </c>
      <c r="T57" s="211">
        <f>'Phu Bieu 1'!T57+'Phu Bieu 2'!T57</f>
        <v>0</v>
      </c>
      <c r="U57" s="211">
        <f>'Phu Bieu 1'!U57+'Phu Bieu 2'!U57</f>
        <v>0</v>
      </c>
      <c r="V57" s="211">
        <f>'Phu Bieu 1'!V57+'Phu Bieu 2'!V57</f>
        <v>0</v>
      </c>
      <c r="W57" s="211">
        <f>'Phu Bieu 1'!W57+'Phu Bieu 2'!W57</f>
        <v>0</v>
      </c>
      <c r="X57" s="211">
        <f>'Phu Bieu 1'!X57+'Phu Bieu 2'!X57</f>
        <v>0</v>
      </c>
      <c r="Y57" s="211">
        <f>'Phu Bieu 1'!Y57+'Phu Bieu 2'!Y57</f>
        <v>0</v>
      </c>
      <c r="Z57" s="370"/>
    </row>
    <row r="58" spans="1:26" s="42" customFormat="1" ht="15.75">
      <c r="A58" s="55">
        <v>3</v>
      </c>
      <c r="B58" s="56" t="s">
        <v>90</v>
      </c>
      <c r="C58" s="75" t="s">
        <v>91</v>
      </c>
      <c r="D58" s="210">
        <f t="shared" si="1"/>
        <v>1408.0732</v>
      </c>
      <c r="E58" s="210">
        <f>'Phu Bieu 1'!E58+'Phu Bieu 2'!E58</f>
        <v>42.630199999999995</v>
      </c>
      <c r="F58" s="210">
        <f>'Phu Bieu 1'!F58+'Phu Bieu 2'!F58</f>
        <v>178.96</v>
      </c>
      <c r="G58" s="210">
        <f>'Phu Bieu 1'!G58+'Phu Bieu 2'!G58</f>
        <v>61.87</v>
      </c>
      <c r="H58" s="210">
        <f>'Phu Bieu 1'!H58+'Phu Bieu 2'!H58</f>
        <v>49.16</v>
      </c>
      <c r="I58" s="210">
        <f>'Phu Bieu 1'!I58+'Phu Bieu 2'!I58</f>
        <v>75.12</v>
      </c>
      <c r="J58" s="210">
        <f>'Phu Bieu 1'!J58+'Phu Bieu 2'!J58</f>
        <v>19.11</v>
      </c>
      <c r="K58" s="210">
        <f>'Phu Bieu 1'!K58+'Phu Bieu 2'!K58</f>
        <v>24.67</v>
      </c>
      <c r="L58" s="210">
        <f>'Phu Bieu 1'!L58+'Phu Bieu 2'!L58</f>
        <v>72.27</v>
      </c>
      <c r="M58" s="210">
        <f>'Phu Bieu 1'!M58+'Phu Bieu 2'!M58</f>
        <v>8.09</v>
      </c>
      <c r="N58" s="210">
        <f>'Phu Bieu 1'!N58+'Phu Bieu 2'!N58</f>
        <v>15.13</v>
      </c>
      <c r="O58" s="210">
        <f>'Phu Bieu 1'!O58+'Phu Bieu 2'!O58</f>
        <v>7.47</v>
      </c>
      <c r="P58" s="210">
        <f>'Phu Bieu 1'!P58+'Phu Bieu 2'!P58</f>
        <v>18.279999999999998</v>
      </c>
      <c r="Q58" s="210">
        <f>'Phu Bieu 1'!Q58+'Phu Bieu 2'!Q58</f>
        <v>3.19</v>
      </c>
      <c r="R58" s="210">
        <f>'Phu Bieu 1'!R58+'Phu Bieu 2'!R58</f>
        <v>0.66</v>
      </c>
      <c r="S58" s="210">
        <f>'Phu Bieu 1'!S58+'Phu Bieu 2'!S58</f>
        <v>3.6929999999999996</v>
      </c>
      <c r="T58" s="210">
        <f>'Phu Bieu 1'!T58+'Phu Bieu 2'!T58</f>
        <v>0.23</v>
      </c>
      <c r="U58" s="210">
        <f>'Phu Bieu 1'!U58+'Phu Bieu 2'!U58</f>
        <v>213.32</v>
      </c>
      <c r="V58" s="210">
        <f>'Phu Bieu 1'!V58+'Phu Bieu 2'!V58</f>
        <v>79.150000000000006</v>
      </c>
      <c r="W58" s="210">
        <f>'Phu Bieu 1'!W58+'Phu Bieu 2'!W58</f>
        <v>20.07</v>
      </c>
      <c r="X58" s="210">
        <f>'Phu Bieu 1'!X58+'Phu Bieu 2'!X58</f>
        <v>3.22</v>
      </c>
      <c r="Y58" s="210">
        <f>'Phu Bieu 1'!Y58+'Phu Bieu 2'!Y58</f>
        <v>511.78</v>
      </c>
      <c r="Z58" s="167"/>
    </row>
    <row r="59" spans="1:26" ht="15.75">
      <c r="A59" s="55">
        <v>4</v>
      </c>
      <c r="B59" s="87" t="s">
        <v>92</v>
      </c>
      <c r="C59" s="88" t="s">
        <v>93</v>
      </c>
      <c r="D59" s="211"/>
      <c r="E59" s="210">
        <f>'Phu Bieu 1'!E59+'Phu Bieu 2'!E59</f>
        <v>0</v>
      </c>
      <c r="F59" s="210">
        <f>'Phu Bieu 1'!F59+'Phu Bieu 2'!F59</f>
        <v>0</v>
      </c>
      <c r="G59" s="210">
        <f>'Phu Bieu 1'!G59+'Phu Bieu 2'!G59</f>
        <v>0</v>
      </c>
      <c r="H59" s="210">
        <f>'Phu Bieu 1'!H59+'Phu Bieu 2'!H59</f>
        <v>0</v>
      </c>
      <c r="I59" s="210">
        <f>'Phu Bieu 1'!I59+'Phu Bieu 2'!I59</f>
        <v>0</v>
      </c>
      <c r="J59" s="210">
        <f>'Phu Bieu 1'!J59+'Phu Bieu 2'!J59</f>
        <v>0</v>
      </c>
      <c r="K59" s="210">
        <f>'Phu Bieu 1'!K59+'Phu Bieu 2'!K59</f>
        <v>0</v>
      </c>
      <c r="L59" s="210">
        <f>'Phu Bieu 1'!L59+'Phu Bieu 2'!L59</f>
        <v>0</v>
      </c>
      <c r="M59" s="210">
        <f>'Phu Bieu 1'!M59+'Phu Bieu 2'!M59</f>
        <v>0</v>
      </c>
      <c r="N59" s="210">
        <f>'Phu Bieu 1'!N59+'Phu Bieu 2'!N59</f>
        <v>0</v>
      </c>
      <c r="O59" s="210">
        <f>'Phu Bieu 1'!O59+'Phu Bieu 2'!O59</f>
        <v>0</v>
      </c>
      <c r="P59" s="210">
        <f>'Phu Bieu 1'!P59+'Phu Bieu 2'!P59</f>
        <v>0</v>
      </c>
      <c r="Q59" s="210">
        <f>'Phu Bieu 1'!Q59+'Phu Bieu 2'!Q59</f>
        <v>0</v>
      </c>
      <c r="R59" s="210">
        <f>'Phu Bieu 1'!R59+'Phu Bieu 2'!R59</f>
        <v>0</v>
      </c>
      <c r="S59" s="210">
        <f>'Phu Bieu 1'!S59+'Phu Bieu 2'!S59</f>
        <v>0</v>
      </c>
      <c r="T59" s="210">
        <f>'Phu Bieu 1'!T59+'Phu Bieu 2'!T59</f>
        <v>0</v>
      </c>
      <c r="U59" s="210">
        <f>'Phu Bieu 1'!U59+'Phu Bieu 2'!U59</f>
        <v>0</v>
      </c>
      <c r="V59" s="210">
        <f>'Phu Bieu 1'!V59+'Phu Bieu 2'!V59</f>
        <v>0</v>
      </c>
      <c r="W59" s="210">
        <f>'Phu Bieu 1'!W59+'Phu Bieu 2'!W59</f>
        <v>0</v>
      </c>
      <c r="X59" s="210">
        <f>'Phu Bieu 1'!X59+'Phu Bieu 2'!X59</f>
        <v>0</v>
      </c>
      <c r="Y59" s="210">
        <f>'Phu Bieu 1'!Y59+'Phu Bieu 2'!Y59</f>
        <v>0</v>
      </c>
    </row>
    <row r="60" spans="1:26" ht="15.75">
      <c r="A60" s="55">
        <v>5</v>
      </c>
      <c r="B60" s="87" t="s">
        <v>94</v>
      </c>
      <c r="C60" s="88" t="s">
        <v>95</v>
      </c>
      <c r="D60" s="211"/>
      <c r="E60" s="210">
        <f>'Phu Bieu 1'!E60+'Phu Bieu 2'!E60</f>
        <v>0</v>
      </c>
      <c r="F60" s="210">
        <f>'Phu Bieu 1'!F60+'Phu Bieu 2'!F60</f>
        <v>0</v>
      </c>
      <c r="G60" s="210">
        <f>'Phu Bieu 1'!G60+'Phu Bieu 2'!G60</f>
        <v>0</v>
      </c>
      <c r="H60" s="210">
        <f>'Phu Bieu 1'!H60+'Phu Bieu 2'!H60</f>
        <v>0</v>
      </c>
      <c r="I60" s="210">
        <f>'Phu Bieu 1'!I60+'Phu Bieu 2'!I60</f>
        <v>0</v>
      </c>
      <c r="J60" s="210">
        <f>'Phu Bieu 1'!J60+'Phu Bieu 2'!J60</f>
        <v>0</v>
      </c>
      <c r="K60" s="210">
        <f>'Phu Bieu 1'!K60+'Phu Bieu 2'!K60</f>
        <v>0</v>
      </c>
      <c r="L60" s="210">
        <f>'Phu Bieu 1'!L60+'Phu Bieu 2'!L60</f>
        <v>0</v>
      </c>
      <c r="M60" s="210">
        <f>'Phu Bieu 1'!M60+'Phu Bieu 2'!M60</f>
        <v>0</v>
      </c>
      <c r="N60" s="210">
        <f>'Phu Bieu 1'!N60+'Phu Bieu 2'!N60</f>
        <v>0</v>
      </c>
      <c r="O60" s="210">
        <f>'Phu Bieu 1'!O60+'Phu Bieu 2'!O60</f>
        <v>0</v>
      </c>
      <c r="P60" s="210">
        <f>'Phu Bieu 1'!P60+'Phu Bieu 2'!P60</f>
        <v>0</v>
      </c>
      <c r="Q60" s="210">
        <f>'Phu Bieu 1'!Q60+'Phu Bieu 2'!Q60</f>
        <v>0</v>
      </c>
      <c r="R60" s="210">
        <f>'Phu Bieu 1'!R60+'Phu Bieu 2'!R60</f>
        <v>0</v>
      </c>
      <c r="S60" s="210">
        <f>'Phu Bieu 1'!S60+'Phu Bieu 2'!S60</f>
        <v>0</v>
      </c>
      <c r="T60" s="210">
        <f>'Phu Bieu 1'!T60+'Phu Bieu 2'!T60</f>
        <v>0</v>
      </c>
      <c r="U60" s="210">
        <f>'Phu Bieu 1'!U60+'Phu Bieu 2'!U60</f>
        <v>0</v>
      </c>
      <c r="V60" s="210">
        <f>'Phu Bieu 1'!V60+'Phu Bieu 2'!V60</f>
        <v>0</v>
      </c>
      <c r="W60" s="210">
        <f>'Phu Bieu 1'!W60+'Phu Bieu 2'!W60</f>
        <v>0</v>
      </c>
      <c r="X60" s="210">
        <f>'Phu Bieu 1'!X60+'Phu Bieu 2'!X60</f>
        <v>0</v>
      </c>
      <c r="Y60" s="210">
        <f>'Phu Bieu 1'!Y60+'Phu Bieu 2'!Y60</f>
        <v>0</v>
      </c>
    </row>
    <row r="61" spans="1:26" ht="15.75">
      <c r="A61" s="61">
        <v>6</v>
      </c>
      <c r="B61" s="89" t="s">
        <v>96</v>
      </c>
      <c r="C61" s="90" t="s">
        <v>97</v>
      </c>
      <c r="D61" s="212">
        <v>1416.73</v>
      </c>
      <c r="E61" s="212">
        <f>'Phu Bieu 1'!E61+'Phu Bieu 2'!E61</f>
        <v>1416.73</v>
      </c>
      <c r="F61" s="212">
        <f>'Phu Bieu 1'!F61+'Phu Bieu 2'!F61</f>
        <v>0</v>
      </c>
      <c r="G61" s="212">
        <f>'Phu Bieu 1'!G61+'Phu Bieu 2'!G61</f>
        <v>0</v>
      </c>
      <c r="H61" s="212">
        <f>'Phu Bieu 1'!H61+'Phu Bieu 2'!H61</f>
        <v>0</v>
      </c>
      <c r="I61" s="212">
        <f>'Phu Bieu 1'!I61+'Phu Bieu 2'!I61</f>
        <v>0</v>
      </c>
      <c r="J61" s="212">
        <f>'Phu Bieu 1'!J61+'Phu Bieu 2'!J61</f>
        <v>0</v>
      </c>
      <c r="K61" s="212">
        <f>'Phu Bieu 1'!K61+'Phu Bieu 2'!K61</f>
        <v>0</v>
      </c>
      <c r="L61" s="212">
        <f>'Phu Bieu 1'!L61+'Phu Bieu 2'!L61</f>
        <v>0</v>
      </c>
      <c r="M61" s="212">
        <f>'Phu Bieu 1'!M61+'Phu Bieu 2'!M61</f>
        <v>0</v>
      </c>
      <c r="N61" s="212">
        <f>'Phu Bieu 1'!N61+'Phu Bieu 2'!N61</f>
        <v>0</v>
      </c>
      <c r="O61" s="212">
        <f>'Phu Bieu 1'!O61+'Phu Bieu 2'!O61</f>
        <v>0</v>
      </c>
      <c r="P61" s="212">
        <f>'Phu Bieu 1'!P61+'Phu Bieu 2'!P61</f>
        <v>0</v>
      </c>
      <c r="Q61" s="212">
        <f>'Phu Bieu 1'!Q61+'Phu Bieu 2'!Q61</f>
        <v>0</v>
      </c>
      <c r="R61" s="212">
        <f>'Phu Bieu 1'!R61+'Phu Bieu 2'!R61</f>
        <v>0</v>
      </c>
      <c r="S61" s="212">
        <f>'Phu Bieu 1'!S61+'Phu Bieu 2'!S61</f>
        <v>0</v>
      </c>
      <c r="T61" s="212">
        <f>'Phu Bieu 1'!T61+'Phu Bieu 2'!T61</f>
        <v>0</v>
      </c>
      <c r="U61" s="212">
        <f>'Phu Bieu 1'!U61+'Phu Bieu 2'!U61</f>
        <v>0</v>
      </c>
      <c r="V61" s="212">
        <f>'Phu Bieu 1'!V61+'Phu Bieu 2'!V61</f>
        <v>0</v>
      </c>
      <c r="W61" s="212">
        <f>'Phu Bieu 1'!W61+'Phu Bieu 2'!W61</f>
        <v>0</v>
      </c>
      <c r="X61" s="212">
        <f>'Phu Bieu 1'!X61+'Phu Bieu 2'!X61</f>
        <v>0</v>
      </c>
      <c r="Y61" s="212">
        <f>'Phu Bieu 1'!Y61+'Phu Bieu 2'!Y61</f>
        <v>0</v>
      </c>
    </row>
    <row r="62" spans="1:26">
      <c r="B62" s="137" t="s">
        <v>98</v>
      </c>
      <c r="C62" s="31"/>
    </row>
    <row r="63" spans="1:26">
      <c r="G63" s="43"/>
    </row>
    <row r="64" spans="1:26" ht="15.75">
      <c r="D64" s="65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</row>
    <row r="66" spans="4:18">
      <c r="D66" s="43"/>
    </row>
    <row r="67" spans="4:18">
      <c r="D67" s="43"/>
    </row>
    <row r="68" spans="4:18">
      <c r="R68" s="208"/>
    </row>
  </sheetData>
  <mergeCells count="6">
    <mergeCell ref="A2:Y2"/>
    <mergeCell ref="A4:A5"/>
    <mergeCell ref="B4:B5"/>
    <mergeCell ref="C4:C5"/>
    <mergeCell ref="D4:D5"/>
    <mergeCell ref="E4:Y4"/>
  </mergeCells>
  <phoneticPr fontId="22" type="noConversion"/>
  <pageMargins left="0.98425196850393704" right="0.39370078740157483" top="0.78740157480314965" bottom="0.78740157480314965" header="0.51181102362204722" footer="0.51181102362204722"/>
  <pageSetup paperSize="8" scale="75" orientation="landscape" r:id="rId1"/>
  <headerFooter alignWithMargins="0">
    <oddFooter>&amp;C&amp;N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51"/>
  <sheetViews>
    <sheetView workbookViewId="0">
      <selection activeCell="D4" sqref="D4:D5"/>
    </sheetView>
  </sheetViews>
  <sheetFormatPr defaultRowHeight="15"/>
  <cols>
    <col min="1" max="1" width="4.85546875" customWidth="1"/>
    <col min="2" max="2" width="40.28515625" customWidth="1"/>
    <col min="3" max="3" width="13.42578125" customWidth="1"/>
    <col min="4" max="4" width="11.42578125" customWidth="1"/>
    <col min="5" max="6" width="8.5703125" customWidth="1"/>
    <col min="7" max="7" width="9.5703125" customWidth="1"/>
    <col min="8" max="8" width="8.5703125" customWidth="1"/>
    <col min="9" max="9" width="8.5703125" style="33" customWidth="1"/>
    <col min="10" max="10" width="9.5703125" customWidth="1"/>
    <col min="11" max="24" width="8.5703125" style="37" customWidth="1"/>
    <col min="25" max="25" width="9.5703125" style="37" customWidth="1"/>
  </cols>
  <sheetData>
    <row r="1" spans="1:26" ht="15.75">
      <c r="A1" s="15" t="s">
        <v>600</v>
      </c>
      <c r="B1" s="190"/>
      <c r="C1" s="22"/>
      <c r="D1" s="22"/>
      <c r="E1" s="22"/>
      <c r="F1" s="22"/>
      <c r="G1" s="22"/>
      <c r="H1" s="190"/>
    </row>
    <row r="2" spans="1:26" ht="18.75">
      <c r="A2" s="628" t="s">
        <v>584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</row>
    <row r="3" spans="1:26" ht="15.75">
      <c r="A3" s="190"/>
      <c r="B3" s="16"/>
      <c r="C3" s="16"/>
      <c r="D3" s="17"/>
      <c r="E3" s="17"/>
      <c r="V3" s="636" t="s">
        <v>1</v>
      </c>
      <c r="W3" s="636"/>
      <c r="X3" s="636"/>
    </row>
    <row r="4" spans="1:26" s="10" customFormat="1" ht="15.75">
      <c r="A4" s="629" t="s">
        <v>2</v>
      </c>
      <c r="B4" s="629" t="s">
        <v>107</v>
      </c>
      <c r="C4" s="629" t="s">
        <v>4</v>
      </c>
      <c r="D4" s="622" t="s">
        <v>5</v>
      </c>
      <c r="E4" s="629" t="s">
        <v>149</v>
      </c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</row>
    <row r="5" spans="1:26" s="10" customFormat="1" ht="47.25">
      <c r="A5" s="629"/>
      <c r="B5" s="629"/>
      <c r="C5" s="629"/>
      <c r="D5" s="622"/>
      <c r="E5" s="25" t="s">
        <v>170</v>
      </c>
      <c r="F5" s="25" t="s">
        <v>179</v>
      </c>
      <c r="G5" s="25" t="s">
        <v>169</v>
      </c>
      <c r="H5" s="25" t="s">
        <v>178</v>
      </c>
      <c r="I5" s="25" t="s">
        <v>167</v>
      </c>
      <c r="J5" s="25" t="s">
        <v>184</v>
      </c>
      <c r="K5" s="463" t="s">
        <v>168</v>
      </c>
      <c r="L5" s="463" t="s">
        <v>185</v>
      </c>
      <c r="M5" s="463" t="s">
        <v>183</v>
      </c>
      <c r="N5" s="463" t="s">
        <v>186</v>
      </c>
      <c r="O5" s="463" t="s">
        <v>177</v>
      </c>
      <c r="P5" s="463" t="s">
        <v>172</v>
      </c>
      <c r="Q5" s="463" t="s">
        <v>187</v>
      </c>
      <c r="R5" s="463" t="s">
        <v>166</v>
      </c>
      <c r="S5" s="463" t="s">
        <v>175</v>
      </c>
      <c r="T5" s="463" t="s">
        <v>165</v>
      </c>
      <c r="U5" s="463" t="s">
        <v>176</v>
      </c>
      <c r="V5" s="463" t="s">
        <v>193</v>
      </c>
      <c r="W5" s="463" t="s">
        <v>174</v>
      </c>
      <c r="X5" s="463" t="s">
        <v>171</v>
      </c>
      <c r="Y5" s="463" t="s">
        <v>173</v>
      </c>
    </row>
    <row r="6" spans="1:26" s="10" customFormat="1" ht="31.5">
      <c r="A6" s="18" t="s">
        <v>108</v>
      </c>
      <c r="B6" s="18" t="s">
        <v>109</v>
      </c>
      <c r="C6" s="18" t="s">
        <v>110</v>
      </c>
      <c r="D6" s="19" t="s">
        <v>194</v>
      </c>
      <c r="E6" s="8">
        <v>-5</v>
      </c>
      <c r="F6" s="8">
        <v>-6</v>
      </c>
      <c r="G6" s="8">
        <v>-7</v>
      </c>
      <c r="H6" s="8">
        <v>-8</v>
      </c>
      <c r="I6" s="14">
        <v>-9</v>
      </c>
      <c r="J6" s="14">
        <v>-10</v>
      </c>
      <c r="K6" s="14">
        <v>-11</v>
      </c>
      <c r="L6" s="14">
        <v>-12</v>
      </c>
      <c r="M6" s="14">
        <v>-13</v>
      </c>
      <c r="N6" s="14">
        <v>-14</v>
      </c>
      <c r="O6" s="14">
        <v>-15</v>
      </c>
      <c r="P6" s="14">
        <v>-16</v>
      </c>
      <c r="Q6" s="14">
        <v>-17</v>
      </c>
      <c r="R6" s="14">
        <v>-18</v>
      </c>
      <c r="S6" s="14">
        <v>-19</v>
      </c>
      <c r="T6" s="14">
        <v>-20</v>
      </c>
      <c r="U6" s="14">
        <v>-21</v>
      </c>
      <c r="V6" s="14">
        <v>-22</v>
      </c>
      <c r="W6" s="14">
        <v>-23</v>
      </c>
      <c r="X6" s="14">
        <v>-24</v>
      </c>
      <c r="Y6" s="14">
        <v>-25</v>
      </c>
    </row>
    <row r="7" spans="1:26" s="10" customFormat="1" ht="15.75">
      <c r="A7" s="356" t="s">
        <v>111</v>
      </c>
      <c r="B7" s="356" t="s">
        <v>7</v>
      </c>
      <c r="C7" s="20"/>
      <c r="D7" s="102">
        <f>H1.HT!D7</f>
        <v>122521.20999999999</v>
      </c>
      <c r="E7" s="102">
        <f>H1.HT!E7</f>
        <v>1416.73</v>
      </c>
      <c r="F7" s="102">
        <f>H1.HT!F7</f>
        <v>4392.2700000000004</v>
      </c>
      <c r="G7" s="102">
        <f>H1.HT!G7</f>
        <v>14047.24</v>
      </c>
      <c r="H7" s="102">
        <f>H1.HT!H7</f>
        <v>4089</v>
      </c>
      <c r="I7" s="102">
        <f>H1.HT!I7</f>
        <v>6740.04</v>
      </c>
      <c r="J7" s="102">
        <f>H1.HT!J7</f>
        <v>32397.59</v>
      </c>
      <c r="K7" s="544">
        <f>H1.HT!K7</f>
        <v>1033.5899999999999</v>
      </c>
      <c r="L7" s="544">
        <f>H1.HT!L7</f>
        <v>3118.82</v>
      </c>
      <c r="M7" s="544">
        <f>H1.HT!M7</f>
        <v>875.69</v>
      </c>
      <c r="N7" s="544">
        <f>H1.HT!N7</f>
        <v>1673.41</v>
      </c>
      <c r="O7" s="544">
        <f>H1.HT!O7</f>
        <v>2813.39</v>
      </c>
      <c r="P7" s="544">
        <f>H1.HT!P7</f>
        <v>539.39</v>
      </c>
      <c r="Q7" s="544">
        <f>H1.HT!Q7</f>
        <v>8115.56</v>
      </c>
      <c r="R7" s="544">
        <f>H1.HT!R7</f>
        <v>3785.12</v>
      </c>
      <c r="S7" s="544">
        <f>H1.HT!S7</f>
        <v>4031.62</v>
      </c>
      <c r="T7" s="544">
        <f>H1.HT!T7</f>
        <v>6926.65</v>
      </c>
      <c r="U7" s="544">
        <f>H1.HT!U7</f>
        <v>5127.97</v>
      </c>
      <c r="V7" s="544">
        <f>H1.HT!V7</f>
        <v>5787.96</v>
      </c>
      <c r="W7" s="544">
        <f>H1.HT!W7</f>
        <v>2670.43</v>
      </c>
      <c r="X7" s="544">
        <f>H1.HT!X7</f>
        <v>1658.27</v>
      </c>
      <c r="Y7" s="544">
        <f>H1.HT!Y7</f>
        <v>11280.47</v>
      </c>
    </row>
    <row r="8" spans="1:26" s="10" customFormat="1" ht="31.5">
      <c r="A8" s="113">
        <v>1</v>
      </c>
      <c r="B8" s="44" t="s">
        <v>112</v>
      </c>
      <c r="C8" s="45" t="s">
        <v>113</v>
      </c>
      <c r="D8" s="459">
        <f>SUM(E8:Y8)</f>
        <v>146.23000000000002</v>
      </c>
      <c r="E8" s="460">
        <f t="shared" ref="E8:Y8" si="0">SUM(E9:E18)-E10</f>
        <v>0</v>
      </c>
      <c r="F8" s="460">
        <f t="shared" si="0"/>
        <v>15.77</v>
      </c>
      <c r="G8" s="460">
        <f t="shared" si="0"/>
        <v>12.85</v>
      </c>
      <c r="H8" s="460">
        <f t="shared" si="0"/>
        <v>1.25</v>
      </c>
      <c r="I8" s="460">
        <f t="shared" si="0"/>
        <v>21.55</v>
      </c>
      <c r="J8" s="460">
        <f t="shared" si="0"/>
        <v>0</v>
      </c>
      <c r="K8" s="460">
        <f t="shared" si="0"/>
        <v>1.79</v>
      </c>
      <c r="L8" s="460">
        <f t="shared" si="0"/>
        <v>0</v>
      </c>
      <c r="M8" s="460">
        <f t="shared" si="0"/>
        <v>12.7</v>
      </c>
      <c r="N8" s="460">
        <f t="shared" si="0"/>
        <v>1.25</v>
      </c>
      <c r="O8" s="460">
        <f t="shared" si="0"/>
        <v>24.8</v>
      </c>
      <c r="P8" s="460">
        <f t="shared" si="0"/>
        <v>0.01</v>
      </c>
      <c r="Q8" s="460">
        <f t="shared" si="0"/>
        <v>2</v>
      </c>
      <c r="R8" s="460">
        <f t="shared" si="0"/>
        <v>24.2</v>
      </c>
      <c r="S8" s="460">
        <f t="shared" si="0"/>
        <v>2.34</v>
      </c>
      <c r="T8" s="460">
        <f t="shared" si="0"/>
        <v>0</v>
      </c>
      <c r="U8" s="460">
        <f t="shared" si="0"/>
        <v>6.1700000000000008</v>
      </c>
      <c r="V8" s="460">
        <f t="shared" si="0"/>
        <v>1.28</v>
      </c>
      <c r="W8" s="460">
        <f t="shared" si="0"/>
        <v>0</v>
      </c>
      <c r="X8" s="460">
        <f t="shared" si="0"/>
        <v>1.27</v>
      </c>
      <c r="Y8" s="460">
        <f t="shared" si="0"/>
        <v>17</v>
      </c>
      <c r="Z8" s="82"/>
    </row>
    <row r="9" spans="1:26" s="10" customFormat="1" ht="15.75">
      <c r="A9" s="114" t="s">
        <v>10</v>
      </c>
      <c r="B9" s="48" t="s">
        <v>11</v>
      </c>
      <c r="C9" s="49" t="s">
        <v>114</v>
      </c>
      <c r="D9" s="109">
        <f t="shared" ref="D9:D29" si="1">SUM(E9:Y9)</f>
        <v>0.2</v>
      </c>
      <c r="E9" s="50"/>
      <c r="F9" s="50"/>
      <c r="G9" s="50"/>
      <c r="H9" s="50">
        <v>0.04</v>
      </c>
      <c r="I9" s="50">
        <v>0.05</v>
      </c>
      <c r="J9" s="50"/>
      <c r="K9" s="50">
        <v>0.02</v>
      </c>
      <c r="L9" s="50"/>
      <c r="M9" s="50"/>
      <c r="N9" s="50"/>
      <c r="O9" s="50"/>
      <c r="P9" s="50"/>
      <c r="Q9" s="50"/>
      <c r="R9" s="50"/>
      <c r="S9" s="50"/>
      <c r="T9" s="50"/>
      <c r="U9" s="50">
        <v>0.05</v>
      </c>
      <c r="V9" s="50">
        <v>0.04</v>
      </c>
      <c r="W9" s="50"/>
      <c r="X9" s="50"/>
      <c r="Y9" s="50"/>
    </row>
    <row r="10" spans="1:26" s="10" customFormat="1" ht="15.75">
      <c r="A10" s="114"/>
      <c r="B10" s="48" t="s">
        <v>13</v>
      </c>
      <c r="C10" s="49" t="s">
        <v>115</v>
      </c>
      <c r="D10" s="109">
        <f t="shared" si="1"/>
        <v>0.2</v>
      </c>
      <c r="E10" s="50"/>
      <c r="F10" s="50"/>
      <c r="G10" s="50"/>
      <c r="H10" s="50">
        <v>0.04</v>
      </c>
      <c r="I10" s="50">
        <v>0.05</v>
      </c>
      <c r="J10" s="50"/>
      <c r="K10" s="50">
        <v>0.02</v>
      </c>
      <c r="L10" s="50"/>
      <c r="M10" s="50"/>
      <c r="N10" s="50"/>
      <c r="O10" s="50"/>
      <c r="P10" s="50"/>
      <c r="Q10" s="50"/>
      <c r="R10" s="50"/>
      <c r="S10" s="50"/>
      <c r="T10" s="50"/>
      <c r="U10" s="50">
        <v>0.05</v>
      </c>
      <c r="V10" s="50">
        <v>0.04</v>
      </c>
      <c r="W10" s="50"/>
      <c r="X10" s="50"/>
      <c r="Y10" s="50"/>
    </row>
    <row r="11" spans="1:26" s="10" customFormat="1" ht="15.75">
      <c r="A11" s="114" t="s">
        <v>309</v>
      </c>
      <c r="B11" s="48" t="s">
        <v>15</v>
      </c>
      <c r="C11" s="49" t="s">
        <v>116</v>
      </c>
      <c r="D11" s="109">
        <f t="shared" si="1"/>
        <v>8.24</v>
      </c>
      <c r="E11" s="50"/>
      <c r="F11" s="50">
        <v>0.4</v>
      </c>
      <c r="G11" s="50"/>
      <c r="H11" s="50">
        <v>0.09</v>
      </c>
      <c r="I11" s="50">
        <v>0.65</v>
      </c>
      <c r="J11" s="50"/>
      <c r="K11" s="50">
        <v>1.02</v>
      </c>
      <c r="L11" s="50"/>
      <c r="M11" s="50"/>
      <c r="N11" s="50">
        <v>0.15</v>
      </c>
      <c r="O11" s="50">
        <v>4</v>
      </c>
      <c r="P11" s="50">
        <v>0.01</v>
      </c>
      <c r="Q11" s="50"/>
      <c r="R11" s="50"/>
      <c r="S11" s="50">
        <v>0.12</v>
      </c>
      <c r="T11" s="50"/>
      <c r="U11" s="50">
        <v>1.8</v>
      </c>
      <c r="V11" s="50"/>
      <c r="W11" s="50"/>
      <c r="X11" s="50"/>
      <c r="Y11" s="50"/>
      <c r="Z11" s="82"/>
    </row>
    <row r="12" spans="1:26" s="10" customFormat="1" ht="15.75">
      <c r="A12" s="114" t="s">
        <v>310</v>
      </c>
      <c r="B12" s="48" t="s">
        <v>17</v>
      </c>
      <c r="C12" s="49" t="s">
        <v>117</v>
      </c>
      <c r="D12" s="109">
        <f t="shared" si="1"/>
        <v>1.5899999999999999</v>
      </c>
      <c r="E12" s="309"/>
      <c r="F12" s="50"/>
      <c r="G12" s="50"/>
      <c r="H12" s="50">
        <v>0.22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>
        <v>1.24</v>
      </c>
      <c r="W12" s="50"/>
      <c r="X12" s="50">
        <v>0.13</v>
      </c>
      <c r="Y12" s="50"/>
      <c r="Z12" s="82"/>
    </row>
    <row r="13" spans="1:26" s="10" customFormat="1" ht="15.75">
      <c r="A13" s="114" t="s">
        <v>311</v>
      </c>
      <c r="B13" s="48" t="s">
        <v>19</v>
      </c>
      <c r="C13" s="49" t="s">
        <v>118</v>
      </c>
      <c r="D13" s="109">
        <f t="shared" si="1"/>
        <v>3.18</v>
      </c>
      <c r="E13" s="50"/>
      <c r="F13" s="50">
        <v>3.18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6" s="10" customFormat="1" ht="15.75">
      <c r="A14" s="114" t="s">
        <v>312</v>
      </c>
      <c r="B14" s="48" t="s">
        <v>21</v>
      </c>
      <c r="C14" s="49" t="s">
        <v>119</v>
      </c>
      <c r="D14" s="109">
        <f t="shared" si="1"/>
        <v>0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6" s="10" customFormat="1" ht="15.75">
      <c r="A15" s="114" t="s">
        <v>313</v>
      </c>
      <c r="B15" s="48" t="s">
        <v>23</v>
      </c>
      <c r="C15" s="49" t="s">
        <v>120</v>
      </c>
      <c r="D15" s="109">
        <f t="shared" si="1"/>
        <v>129.47999999999999</v>
      </c>
      <c r="E15" s="50"/>
      <c r="F15" s="50">
        <v>12.19</v>
      </c>
      <c r="G15" s="50">
        <v>12.85</v>
      </c>
      <c r="H15" s="50">
        <v>0.9</v>
      </c>
      <c r="I15" s="50">
        <v>20.85</v>
      </c>
      <c r="J15" s="50"/>
      <c r="K15" s="50">
        <v>0.75</v>
      </c>
      <c r="L15" s="50"/>
      <c r="M15" s="50">
        <v>12.7</v>
      </c>
      <c r="N15" s="50"/>
      <c r="O15" s="50">
        <v>20.8</v>
      </c>
      <c r="P15" s="50"/>
      <c r="Q15" s="50">
        <v>2</v>
      </c>
      <c r="R15" s="50">
        <v>24.2</v>
      </c>
      <c r="S15" s="50">
        <v>0.24</v>
      </c>
      <c r="T15" s="50"/>
      <c r="U15" s="50">
        <v>4</v>
      </c>
      <c r="V15" s="50"/>
      <c r="W15" s="50"/>
      <c r="X15" s="50">
        <v>1</v>
      </c>
      <c r="Y15" s="50">
        <v>17</v>
      </c>
      <c r="Z15" s="82"/>
    </row>
    <row r="16" spans="1:26" s="10" customFormat="1" ht="15.75">
      <c r="A16" s="114" t="s">
        <v>314</v>
      </c>
      <c r="B16" s="48" t="s">
        <v>121</v>
      </c>
      <c r="C16" s="49" t="s">
        <v>122</v>
      </c>
      <c r="D16" s="109">
        <f t="shared" si="1"/>
        <v>3.54</v>
      </c>
      <c r="E16" s="50"/>
      <c r="F16" s="50"/>
      <c r="G16" s="50"/>
      <c r="H16" s="50"/>
      <c r="I16" s="50"/>
      <c r="J16" s="50"/>
      <c r="K16" s="50"/>
      <c r="L16" s="50"/>
      <c r="M16" s="50"/>
      <c r="N16" s="50">
        <v>1.1000000000000001</v>
      </c>
      <c r="O16" s="50"/>
      <c r="P16" s="50"/>
      <c r="Q16" s="50"/>
      <c r="R16" s="50"/>
      <c r="S16" s="50">
        <v>1.98</v>
      </c>
      <c r="T16" s="50"/>
      <c r="U16" s="50">
        <v>0.32</v>
      </c>
      <c r="V16" s="50"/>
      <c r="W16" s="50"/>
      <c r="X16" s="50">
        <v>0.14000000000000001</v>
      </c>
      <c r="Y16" s="50"/>
      <c r="Z16" s="82"/>
    </row>
    <row r="17" spans="1:25" s="10" customFormat="1" ht="15.75">
      <c r="A17" s="114" t="s">
        <v>315</v>
      </c>
      <c r="B17" s="48" t="s">
        <v>27</v>
      </c>
      <c r="C17" s="49" t="s">
        <v>123</v>
      </c>
      <c r="D17" s="109">
        <f t="shared" si="1"/>
        <v>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s="10" customFormat="1" ht="15.75">
      <c r="A18" s="114" t="s">
        <v>316</v>
      </c>
      <c r="B18" s="48" t="s">
        <v>29</v>
      </c>
      <c r="C18" s="49" t="s">
        <v>124</v>
      </c>
      <c r="D18" s="109">
        <f t="shared" si="1"/>
        <v>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s="10" customFormat="1" ht="31.5">
      <c r="A19" s="115">
        <v>2</v>
      </c>
      <c r="B19" s="56" t="s">
        <v>125</v>
      </c>
      <c r="C19" s="67"/>
      <c r="D19" s="461">
        <f>SUM(E19:Y19)</f>
        <v>7.6</v>
      </c>
      <c r="E19" s="83">
        <f>SUM(E20:E29)</f>
        <v>0</v>
      </c>
      <c r="F19" s="83">
        <f t="shared" ref="F19:Y19" si="2">SUM(F20:F29)</f>
        <v>0</v>
      </c>
      <c r="G19" s="83">
        <f t="shared" si="2"/>
        <v>0</v>
      </c>
      <c r="H19" s="83">
        <f t="shared" si="2"/>
        <v>0</v>
      </c>
      <c r="I19" s="83">
        <f t="shared" si="2"/>
        <v>0</v>
      </c>
      <c r="J19" s="83">
        <f t="shared" si="2"/>
        <v>0</v>
      </c>
      <c r="K19" s="83">
        <f t="shared" si="2"/>
        <v>0</v>
      </c>
      <c r="L19" s="83">
        <f t="shared" si="2"/>
        <v>0</v>
      </c>
      <c r="M19" s="83">
        <f t="shared" si="2"/>
        <v>0</v>
      </c>
      <c r="N19" s="83">
        <f t="shared" si="2"/>
        <v>0</v>
      </c>
      <c r="O19" s="83">
        <f t="shared" si="2"/>
        <v>0</v>
      </c>
      <c r="P19" s="83">
        <f t="shared" si="2"/>
        <v>0</v>
      </c>
      <c r="Q19" s="83">
        <f t="shared" si="2"/>
        <v>0</v>
      </c>
      <c r="R19" s="83">
        <f t="shared" si="2"/>
        <v>7.6</v>
      </c>
      <c r="S19" s="83">
        <f t="shared" si="2"/>
        <v>0</v>
      </c>
      <c r="T19" s="83">
        <f t="shared" si="2"/>
        <v>0</v>
      </c>
      <c r="U19" s="83">
        <f t="shared" si="2"/>
        <v>0</v>
      </c>
      <c r="V19" s="83">
        <f t="shared" si="2"/>
        <v>0</v>
      </c>
      <c r="W19" s="83">
        <f t="shared" si="2"/>
        <v>0</v>
      </c>
      <c r="X19" s="83">
        <f t="shared" si="2"/>
        <v>0</v>
      </c>
      <c r="Y19" s="83">
        <f t="shared" si="2"/>
        <v>0</v>
      </c>
    </row>
    <row r="20" spans="1:25" s="10" customFormat="1" ht="15.75">
      <c r="A20" s="116"/>
      <c r="B20" s="48" t="s">
        <v>126</v>
      </c>
      <c r="C20" s="53"/>
      <c r="D20" s="109">
        <f t="shared" si="1"/>
        <v>0</v>
      </c>
      <c r="E20" s="96"/>
      <c r="F20" s="96"/>
      <c r="G20" s="96"/>
      <c r="H20" s="96"/>
      <c r="I20" s="111"/>
      <c r="J20" s="109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45"/>
    </row>
    <row r="21" spans="1:25" s="10" customFormat="1" ht="31.5">
      <c r="A21" s="114" t="s">
        <v>34</v>
      </c>
      <c r="B21" s="48" t="s">
        <v>127</v>
      </c>
      <c r="C21" s="108" t="s">
        <v>128</v>
      </c>
      <c r="D21" s="109">
        <f t="shared" si="1"/>
        <v>0</v>
      </c>
      <c r="E21" s="107"/>
      <c r="F21" s="107"/>
      <c r="G21" s="107"/>
      <c r="H21" s="107"/>
      <c r="I21" s="111"/>
      <c r="J21" s="109"/>
      <c r="K21" s="545"/>
      <c r="L21" s="545"/>
      <c r="M21" s="545"/>
      <c r="N21" s="545"/>
      <c r="O21" s="545"/>
      <c r="P21" s="545"/>
      <c r="Q21" s="545"/>
      <c r="R21" s="545"/>
      <c r="S21" s="545"/>
      <c r="T21" s="545"/>
      <c r="U21" s="545"/>
      <c r="V21" s="545"/>
      <c r="W21" s="545"/>
      <c r="X21" s="545"/>
      <c r="Y21" s="545"/>
    </row>
    <row r="22" spans="1:25" s="10" customFormat="1" ht="15.75">
      <c r="A22" s="114" t="s">
        <v>37</v>
      </c>
      <c r="B22" s="48" t="s">
        <v>129</v>
      </c>
      <c r="C22" s="49" t="s">
        <v>130</v>
      </c>
      <c r="D22" s="109">
        <f t="shared" si="1"/>
        <v>0</v>
      </c>
      <c r="E22" s="50"/>
      <c r="F22" s="50"/>
      <c r="G22" s="50"/>
      <c r="H22" s="50"/>
      <c r="I22" s="111"/>
      <c r="J22" s="109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</row>
    <row r="23" spans="1:25" s="10" customFormat="1" ht="31.5">
      <c r="A23" s="114" t="s">
        <v>40</v>
      </c>
      <c r="B23" s="48" t="s">
        <v>131</v>
      </c>
      <c r="C23" s="49" t="s">
        <v>132</v>
      </c>
      <c r="D23" s="109">
        <f t="shared" si="1"/>
        <v>0</v>
      </c>
      <c r="E23" s="50"/>
      <c r="F23" s="50"/>
      <c r="G23" s="50"/>
      <c r="H23" s="50"/>
      <c r="I23" s="111"/>
      <c r="J23" s="109"/>
      <c r="K23" s="545"/>
      <c r="L23" s="545"/>
      <c r="M23" s="545"/>
      <c r="N23" s="545"/>
      <c r="O23" s="545"/>
      <c r="P23" s="545"/>
      <c r="Q23" s="545"/>
      <c r="R23" s="545"/>
      <c r="S23" s="545"/>
      <c r="T23" s="545"/>
      <c r="U23" s="545"/>
      <c r="V23" s="545"/>
      <c r="W23" s="545"/>
      <c r="X23" s="545"/>
      <c r="Y23" s="545"/>
    </row>
    <row r="24" spans="1:25" s="10" customFormat="1" ht="15.75">
      <c r="A24" s="114" t="s">
        <v>43</v>
      </c>
      <c r="B24" s="48" t="s">
        <v>133</v>
      </c>
      <c r="C24" s="49" t="s">
        <v>134</v>
      </c>
      <c r="D24" s="109">
        <f t="shared" si="1"/>
        <v>0</v>
      </c>
      <c r="E24" s="105"/>
      <c r="F24" s="105"/>
      <c r="G24" s="105"/>
      <c r="H24" s="105"/>
      <c r="I24" s="111"/>
      <c r="J24" s="109"/>
      <c r="K24" s="545"/>
      <c r="L24" s="545"/>
      <c r="M24" s="545"/>
      <c r="N24" s="545"/>
      <c r="O24" s="545"/>
      <c r="P24" s="545"/>
      <c r="Q24" s="545"/>
      <c r="R24" s="545"/>
      <c r="S24" s="545"/>
      <c r="T24" s="545"/>
      <c r="U24" s="545"/>
      <c r="V24" s="545"/>
      <c r="W24" s="545"/>
      <c r="X24" s="545"/>
      <c r="Y24" s="545"/>
    </row>
    <row r="25" spans="1:25" s="10" customFormat="1" ht="31.5">
      <c r="A25" s="114" t="s">
        <v>317</v>
      </c>
      <c r="B25" s="48" t="s">
        <v>135</v>
      </c>
      <c r="C25" s="49" t="s">
        <v>136</v>
      </c>
      <c r="D25" s="109">
        <f t="shared" si="1"/>
        <v>0</v>
      </c>
      <c r="E25" s="105"/>
      <c r="F25" s="105"/>
      <c r="G25" s="105"/>
      <c r="H25" s="105"/>
      <c r="I25" s="111"/>
      <c r="J25" s="109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</row>
    <row r="26" spans="1:25" s="10" customFormat="1" ht="31.5">
      <c r="A26" s="114" t="s">
        <v>318</v>
      </c>
      <c r="B26" s="48" t="s">
        <v>137</v>
      </c>
      <c r="C26" s="49" t="s">
        <v>138</v>
      </c>
      <c r="D26" s="109">
        <f t="shared" si="1"/>
        <v>0</v>
      </c>
      <c r="E26" s="50"/>
      <c r="F26" s="50"/>
      <c r="G26" s="50"/>
      <c r="H26" s="50"/>
      <c r="I26" s="111"/>
      <c r="J26" s="109"/>
      <c r="K26" s="545"/>
      <c r="L26" s="545"/>
      <c r="M26" s="545"/>
      <c r="N26" s="545"/>
      <c r="O26" s="545"/>
      <c r="P26" s="545"/>
      <c r="Q26" s="545"/>
      <c r="R26" s="545"/>
      <c r="S26" s="545"/>
      <c r="T26" s="545"/>
      <c r="U26" s="545"/>
      <c r="V26" s="545"/>
      <c r="W26" s="545"/>
      <c r="X26" s="545"/>
      <c r="Y26" s="545"/>
    </row>
    <row r="27" spans="1:25" s="10" customFormat="1" ht="31.5">
      <c r="A27" s="114" t="s">
        <v>319</v>
      </c>
      <c r="B27" s="48" t="s">
        <v>139</v>
      </c>
      <c r="C27" s="49" t="s">
        <v>140</v>
      </c>
      <c r="D27" s="109">
        <f t="shared" si="1"/>
        <v>0</v>
      </c>
      <c r="E27" s="50"/>
      <c r="F27" s="50"/>
      <c r="G27" s="50"/>
      <c r="H27" s="50"/>
      <c r="I27" s="111"/>
      <c r="J27" s="109"/>
      <c r="K27" s="545"/>
      <c r="L27" s="545"/>
      <c r="M27" s="545"/>
      <c r="N27" s="545"/>
      <c r="O27" s="545"/>
      <c r="P27" s="545"/>
      <c r="Q27" s="545"/>
      <c r="R27" s="545"/>
      <c r="S27" s="545"/>
      <c r="T27" s="545"/>
      <c r="U27" s="545"/>
      <c r="V27" s="545"/>
      <c r="W27" s="545"/>
      <c r="X27" s="545"/>
      <c r="Y27" s="545"/>
    </row>
    <row r="28" spans="1:25" s="10" customFormat="1" ht="31.5">
      <c r="A28" s="114" t="s">
        <v>320</v>
      </c>
      <c r="B28" s="48" t="s">
        <v>141</v>
      </c>
      <c r="C28" s="49" t="s">
        <v>142</v>
      </c>
      <c r="D28" s="109">
        <f t="shared" si="1"/>
        <v>0</v>
      </c>
      <c r="E28" s="50"/>
      <c r="F28" s="50"/>
      <c r="G28" s="50"/>
      <c r="H28" s="50"/>
      <c r="I28" s="111"/>
      <c r="J28" s="109"/>
      <c r="K28" s="545"/>
      <c r="L28" s="545"/>
      <c r="M28" s="545"/>
      <c r="N28" s="545"/>
      <c r="O28" s="545"/>
      <c r="P28" s="545"/>
      <c r="Q28" s="545"/>
      <c r="R28" s="545"/>
      <c r="S28" s="545"/>
      <c r="T28" s="545"/>
      <c r="U28" s="545"/>
      <c r="V28" s="545"/>
      <c r="W28" s="545"/>
      <c r="X28" s="545"/>
      <c r="Y28" s="545"/>
    </row>
    <row r="29" spans="1:25" s="10" customFormat="1" ht="31.5">
      <c r="A29" s="114" t="s">
        <v>321</v>
      </c>
      <c r="B29" s="48" t="s">
        <v>143</v>
      </c>
      <c r="C29" s="49" t="s">
        <v>144</v>
      </c>
      <c r="D29" s="109">
        <f t="shared" si="1"/>
        <v>7.6</v>
      </c>
      <c r="E29" s="107"/>
      <c r="F29" s="107"/>
      <c r="G29" s="107"/>
      <c r="H29" s="107"/>
      <c r="I29" s="111"/>
      <c r="J29" s="109"/>
      <c r="K29" s="545"/>
      <c r="L29" s="545"/>
      <c r="M29" s="545"/>
      <c r="N29" s="545"/>
      <c r="O29" s="545"/>
      <c r="P29" s="545"/>
      <c r="Q29" s="545"/>
      <c r="R29" s="545">
        <v>7.6</v>
      </c>
      <c r="S29" s="545"/>
      <c r="T29" s="545"/>
      <c r="U29" s="545"/>
      <c r="V29" s="545"/>
      <c r="W29" s="545"/>
      <c r="X29" s="545"/>
      <c r="Y29" s="545"/>
    </row>
    <row r="30" spans="1:25" s="177" customFormat="1" ht="31.5">
      <c r="A30" s="362" t="s">
        <v>379</v>
      </c>
      <c r="B30" s="62" t="s">
        <v>145</v>
      </c>
      <c r="C30" s="63" t="s">
        <v>146</v>
      </c>
      <c r="D30" s="91">
        <f>SUM(E30:Y30)</f>
        <v>0.45999999999999996</v>
      </c>
      <c r="E30" s="91">
        <v>0.11</v>
      </c>
      <c r="F30" s="91"/>
      <c r="G30" s="91"/>
      <c r="H30" s="91"/>
      <c r="I30" s="275"/>
      <c r="J30" s="363"/>
      <c r="K30" s="550"/>
      <c r="L30" s="550"/>
      <c r="M30" s="550">
        <v>0.05</v>
      </c>
      <c r="N30" s="550">
        <v>0.03</v>
      </c>
      <c r="O30" s="550">
        <v>0.15</v>
      </c>
      <c r="P30" s="550"/>
      <c r="Q30" s="550"/>
      <c r="R30" s="546"/>
      <c r="S30" s="550">
        <v>0.12</v>
      </c>
      <c r="T30" s="550"/>
      <c r="U30" s="550"/>
      <c r="V30" s="550"/>
      <c r="W30" s="550"/>
      <c r="X30" s="550"/>
      <c r="Y30" s="550"/>
    </row>
    <row r="31" spans="1:25" ht="18" customHeight="1">
      <c r="D31" s="43"/>
      <c r="E31" s="238"/>
      <c r="F31" s="238"/>
      <c r="G31" s="238"/>
      <c r="H31" s="238"/>
      <c r="I31" s="239"/>
      <c r="J31" s="240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7"/>
      <c r="Y31" s="547"/>
    </row>
    <row r="32" spans="1:25" ht="46.5" customHeight="1">
      <c r="A32" s="635" t="s">
        <v>147</v>
      </c>
      <c r="B32" s="635"/>
      <c r="C32" s="635"/>
      <c r="D32" s="190"/>
      <c r="E32" s="238"/>
      <c r="F32" s="238"/>
      <c r="G32" s="238"/>
      <c r="H32" s="238"/>
      <c r="I32" s="239"/>
      <c r="J32" s="240"/>
      <c r="K32" s="547"/>
      <c r="L32" s="547"/>
      <c r="M32" s="547"/>
      <c r="N32" s="547"/>
      <c r="O32" s="547"/>
      <c r="P32" s="547"/>
      <c r="Q32" s="547"/>
      <c r="R32" s="547"/>
      <c r="S32" s="547"/>
      <c r="T32" s="551"/>
      <c r="U32" s="547"/>
      <c r="V32" s="547"/>
      <c r="W32" s="547"/>
      <c r="X32" s="547"/>
      <c r="Y32" s="547"/>
    </row>
    <row r="33" spans="5:25" ht="15.75">
      <c r="E33" s="241"/>
      <c r="F33" s="241"/>
      <c r="G33" s="241"/>
      <c r="H33" s="241"/>
      <c r="I33" s="239"/>
      <c r="J33" s="240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</row>
    <row r="34" spans="5:25" ht="15.75">
      <c r="E34" s="241"/>
      <c r="F34" s="241"/>
      <c r="G34" s="241"/>
      <c r="H34" s="241"/>
      <c r="I34" s="239"/>
      <c r="J34" s="240"/>
      <c r="K34" s="547"/>
      <c r="L34" s="547"/>
      <c r="M34" s="547"/>
      <c r="N34" s="547"/>
      <c r="O34" s="547"/>
      <c r="P34" s="547"/>
      <c r="Q34" s="547"/>
      <c r="R34" s="547"/>
      <c r="S34" s="547"/>
      <c r="T34" s="547"/>
      <c r="U34" s="547"/>
      <c r="V34" s="547"/>
      <c r="W34" s="547"/>
      <c r="X34" s="547"/>
      <c r="Y34" s="547"/>
    </row>
    <row r="35" spans="5:25" ht="15.75">
      <c r="E35" s="241"/>
      <c r="F35" s="241"/>
      <c r="G35" s="241"/>
      <c r="H35" s="241"/>
      <c r="I35" s="239"/>
      <c r="J35" s="240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</row>
    <row r="36" spans="5:25" ht="15.75">
      <c r="E36" s="241"/>
      <c r="F36" s="241"/>
      <c r="G36" s="241"/>
      <c r="H36" s="241"/>
      <c r="I36" s="239"/>
      <c r="J36" s="240"/>
      <c r="K36" s="547"/>
      <c r="L36" s="547"/>
      <c r="M36" s="547"/>
      <c r="N36" s="547"/>
      <c r="O36" s="547"/>
      <c r="P36" s="547"/>
      <c r="Q36" s="547"/>
      <c r="R36" s="547"/>
      <c r="S36" s="547"/>
      <c r="T36" s="547"/>
      <c r="U36" s="547"/>
      <c r="V36" s="547"/>
      <c r="W36" s="547"/>
      <c r="X36" s="547"/>
      <c r="Y36" s="547"/>
    </row>
    <row r="37" spans="5:25" ht="15.75">
      <c r="E37" s="241"/>
      <c r="F37" s="241"/>
      <c r="G37" s="241"/>
      <c r="H37" s="241"/>
      <c r="I37" s="239"/>
      <c r="J37" s="240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547"/>
      <c r="Y37" s="547"/>
    </row>
    <row r="38" spans="5:25" ht="15.75">
      <c r="E38" s="241"/>
      <c r="F38" s="241"/>
      <c r="G38" s="241"/>
      <c r="H38" s="241"/>
      <c r="I38" s="239"/>
      <c r="J38" s="240"/>
      <c r="K38" s="547"/>
      <c r="L38" s="547"/>
      <c r="M38" s="547"/>
      <c r="N38" s="547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</row>
    <row r="39" spans="5:25" ht="15.75">
      <c r="E39" s="241"/>
      <c r="F39" s="241"/>
      <c r="G39" s="241"/>
      <c r="H39" s="241"/>
      <c r="I39" s="239"/>
      <c r="J39" s="240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</row>
    <row r="40" spans="5:25" ht="15.75">
      <c r="E40" s="241"/>
      <c r="F40" s="241"/>
      <c r="G40" s="241"/>
      <c r="H40" s="241"/>
      <c r="I40" s="239"/>
      <c r="J40" s="240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/>
      <c r="V40" s="547"/>
      <c r="W40" s="547"/>
      <c r="X40" s="547"/>
      <c r="Y40" s="547"/>
    </row>
    <row r="41" spans="5:25" ht="15.75">
      <c r="E41" s="241"/>
      <c r="F41" s="241"/>
      <c r="G41" s="241"/>
      <c r="H41" s="241"/>
      <c r="I41" s="239"/>
      <c r="J41" s="240"/>
      <c r="K41" s="547"/>
      <c r="L41" s="547"/>
      <c r="M41" s="547"/>
      <c r="N41" s="547"/>
      <c r="O41" s="547"/>
      <c r="P41" s="547"/>
      <c r="Q41" s="547"/>
      <c r="R41" s="547"/>
      <c r="S41" s="547"/>
      <c r="T41" s="547"/>
      <c r="U41" s="547"/>
      <c r="V41" s="547"/>
      <c r="W41" s="547"/>
      <c r="X41" s="547"/>
      <c r="Y41" s="547"/>
    </row>
    <row r="42" spans="5:25" ht="15.75">
      <c r="E42" s="241"/>
      <c r="F42" s="241"/>
      <c r="G42" s="241"/>
      <c r="H42" s="241"/>
      <c r="I42" s="239"/>
      <c r="J42" s="240"/>
      <c r="K42" s="547"/>
      <c r="L42" s="547"/>
      <c r="M42" s="547"/>
      <c r="N42" s="547"/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</row>
    <row r="43" spans="5:25" ht="15.75">
      <c r="E43" s="241"/>
      <c r="F43" s="241"/>
      <c r="G43" s="241"/>
      <c r="H43" s="241"/>
      <c r="I43" s="239"/>
      <c r="J43" s="240"/>
      <c r="K43" s="547"/>
      <c r="L43" s="547"/>
      <c r="M43" s="547"/>
      <c r="N43" s="547"/>
      <c r="O43" s="547"/>
      <c r="P43" s="547"/>
      <c r="Q43" s="547"/>
      <c r="R43" s="547"/>
      <c r="S43" s="547"/>
      <c r="T43" s="547"/>
      <c r="U43" s="547"/>
      <c r="V43" s="547"/>
      <c r="W43" s="547"/>
      <c r="X43" s="547"/>
      <c r="Y43" s="547"/>
    </row>
    <row r="44" spans="5:25" ht="15.75">
      <c r="E44" s="241"/>
      <c r="F44" s="241"/>
      <c r="G44" s="241"/>
      <c r="H44" s="241"/>
      <c r="I44" s="239"/>
      <c r="J44" s="240"/>
      <c r="K44" s="547"/>
      <c r="L44" s="547"/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</row>
    <row r="45" spans="5:25" ht="15.75">
      <c r="E45" s="241"/>
      <c r="F45" s="241"/>
      <c r="G45" s="241"/>
      <c r="H45" s="241"/>
      <c r="I45" s="239"/>
      <c r="J45" s="240"/>
      <c r="K45" s="547"/>
      <c r="L45" s="547"/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</row>
    <row r="46" spans="5:25" ht="15.75">
      <c r="E46" s="241"/>
      <c r="F46" s="241"/>
      <c r="G46" s="241"/>
      <c r="H46" s="241"/>
      <c r="I46" s="239"/>
      <c r="J46" s="240"/>
      <c r="K46" s="547"/>
      <c r="L46" s="547"/>
      <c r="M46" s="547"/>
      <c r="N46" s="547"/>
      <c r="O46" s="547"/>
      <c r="P46" s="547"/>
      <c r="Q46" s="547"/>
      <c r="R46" s="547"/>
      <c r="S46" s="547"/>
      <c r="T46" s="547"/>
      <c r="U46" s="547"/>
      <c r="V46" s="547"/>
      <c r="W46" s="547"/>
      <c r="X46" s="547"/>
      <c r="Y46" s="547"/>
    </row>
    <row r="47" spans="5:25" ht="15.75">
      <c r="E47" s="242"/>
      <c r="F47" s="242"/>
      <c r="G47" s="242"/>
      <c r="H47" s="242"/>
      <c r="I47" s="243"/>
      <c r="J47" s="38"/>
      <c r="K47" s="548"/>
      <c r="L47" s="548"/>
      <c r="M47" s="548"/>
      <c r="N47" s="548"/>
      <c r="O47" s="548"/>
      <c r="P47" s="548"/>
      <c r="Q47" s="548"/>
      <c r="R47" s="548"/>
      <c r="S47" s="548"/>
      <c r="T47" s="548"/>
      <c r="U47" s="548"/>
      <c r="V47" s="548"/>
      <c r="W47" s="548"/>
      <c r="X47" s="548"/>
      <c r="Y47" s="548"/>
    </row>
    <row r="48" spans="5:25" ht="15.75">
      <c r="E48" s="244"/>
      <c r="F48" s="244"/>
      <c r="G48" s="244"/>
      <c r="H48" s="244"/>
      <c r="I48" s="243"/>
      <c r="J48" s="3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</row>
    <row r="49" spans="5:25" ht="15.75">
      <c r="E49" s="244"/>
      <c r="F49" s="244"/>
      <c r="G49" s="244"/>
      <c r="H49" s="244"/>
      <c r="I49" s="243"/>
      <c r="J49" s="3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</row>
    <row r="50" spans="5:25" ht="15.75">
      <c r="E50" s="244"/>
      <c r="F50" s="244"/>
      <c r="G50" s="244"/>
      <c r="H50" s="244"/>
      <c r="I50" s="243"/>
      <c r="J50" s="3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48"/>
      <c r="X50" s="548"/>
      <c r="Y50" s="548"/>
    </row>
    <row r="51" spans="5:25">
      <c r="E51" s="66"/>
      <c r="F51" s="66"/>
      <c r="G51" s="66"/>
      <c r="H51" s="66"/>
      <c r="I51" s="245"/>
      <c r="J51" s="66"/>
      <c r="K51" s="549"/>
      <c r="L51" s="549"/>
      <c r="M51" s="549"/>
      <c r="N51" s="549"/>
      <c r="O51" s="549"/>
      <c r="P51" s="549"/>
      <c r="Q51" s="549"/>
      <c r="R51" s="549"/>
      <c r="S51" s="549"/>
      <c r="T51" s="549"/>
      <c r="U51" s="549"/>
      <c r="V51" s="549"/>
      <c r="W51" s="549"/>
      <c r="X51" s="549"/>
      <c r="Y51" s="549"/>
    </row>
  </sheetData>
  <mergeCells count="8">
    <mergeCell ref="A32:C32"/>
    <mergeCell ref="A2:Y2"/>
    <mergeCell ref="V3:X3"/>
    <mergeCell ref="A4:A5"/>
    <mergeCell ref="B4:B5"/>
    <mergeCell ref="C4:C5"/>
    <mergeCell ref="D4:D5"/>
    <mergeCell ref="E4:Y4"/>
  </mergeCells>
  <phoneticPr fontId="22" type="noConversion"/>
  <pageMargins left="0.98425196850393704" right="0.19685039370078741" top="0.78740157480314965" bottom="0.78740157480314965" header="0.31496062992125984" footer="0.31496062992125984"/>
  <pageSetup paperSize="8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7"/>
  <sheetViews>
    <sheetView workbookViewId="0">
      <selection activeCell="F5" sqref="F5"/>
    </sheetView>
  </sheetViews>
  <sheetFormatPr defaultRowHeight="15"/>
  <cols>
    <col min="1" max="1" width="7.28515625" customWidth="1"/>
    <col min="2" max="2" width="30.42578125" customWidth="1"/>
    <col min="3" max="3" width="8" customWidth="1"/>
    <col min="4" max="4" width="12.85546875" customWidth="1"/>
    <col min="5" max="5" width="8.140625" customWidth="1"/>
    <col min="6" max="6" width="8.140625" style="37" customWidth="1"/>
    <col min="7" max="7" width="9.28515625" style="37" customWidth="1"/>
    <col min="8" max="9" width="8.140625" style="37" customWidth="1"/>
    <col min="10" max="10" width="9.28515625" customWidth="1"/>
    <col min="11" max="11" width="8.140625" style="37" customWidth="1"/>
    <col min="12" max="12" width="8.140625" customWidth="1"/>
    <col min="13" max="17" width="8.140625" style="37" customWidth="1"/>
    <col min="18" max="18" width="8.140625" customWidth="1"/>
    <col min="19" max="19" width="8.140625" style="37" customWidth="1"/>
    <col min="20" max="20" width="8.140625" customWidth="1"/>
    <col min="21" max="22" width="8.140625" style="37" customWidth="1"/>
    <col min="23" max="24" width="8.140625" customWidth="1"/>
    <col min="25" max="25" width="9.28515625" customWidth="1"/>
  </cols>
  <sheetData>
    <row r="1" spans="1:25">
      <c r="A1" s="70" t="s">
        <v>148</v>
      </c>
      <c r="B1" s="70"/>
      <c r="C1" s="70"/>
      <c r="D1" s="70"/>
      <c r="E1" s="70"/>
      <c r="F1" s="537"/>
      <c r="G1" s="537"/>
      <c r="H1" s="537"/>
    </row>
    <row r="2" spans="1:25" ht="18.75">
      <c r="A2" s="637" t="s">
        <v>574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</row>
    <row r="3" spans="1:25">
      <c r="A3" s="70"/>
      <c r="B3" s="70"/>
      <c r="C3" s="70"/>
      <c r="D3" s="70"/>
      <c r="E3" s="70"/>
      <c r="V3" s="638" t="s">
        <v>1</v>
      </c>
      <c r="W3" s="638"/>
      <c r="X3" s="638"/>
    </row>
    <row r="4" spans="1:25" s="10" customFormat="1" ht="15.75">
      <c r="A4" s="631" t="s">
        <v>2</v>
      </c>
      <c r="B4" s="631" t="s">
        <v>3</v>
      </c>
      <c r="C4" s="631" t="s">
        <v>4</v>
      </c>
      <c r="D4" s="622" t="s">
        <v>5</v>
      </c>
      <c r="E4" s="629" t="s">
        <v>149</v>
      </c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</row>
    <row r="5" spans="1:25" s="10" customFormat="1" ht="47.25">
      <c r="A5" s="632"/>
      <c r="B5" s="632"/>
      <c r="C5" s="632"/>
      <c r="D5" s="623"/>
      <c r="E5" s="7" t="s">
        <v>170</v>
      </c>
      <c r="F5" s="199" t="s">
        <v>179</v>
      </c>
      <c r="G5" s="199" t="s">
        <v>169</v>
      </c>
      <c r="H5" s="199" t="s">
        <v>178</v>
      </c>
      <c r="I5" s="199" t="s">
        <v>167</v>
      </c>
      <c r="J5" s="7" t="s">
        <v>184</v>
      </c>
      <c r="K5" s="199" t="s">
        <v>168</v>
      </c>
      <c r="L5" s="7" t="s">
        <v>185</v>
      </c>
      <c r="M5" s="199" t="s">
        <v>183</v>
      </c>
      <c r="N5" s="199" t="s">
        <v>186</v>
      </c>
      <c r="O5" s="199" t="s">
        <v>177</v>
      </c>
      <c r="P5" s="199" t="s">
        <v>172</v>
      </c>
      <c r="Q5" s="199" t="s">
        <v>187</v>
      </c>
      <c r="R5" s="7" t="s">
        <v>166</v>
      </c>
      <c r="S5" s="199" t="s">
        <v>175</v>
      </c>
      <c r="T5" s="7" t="s">
        <v>165</v>
      </c>
      <c r="U5" s="199" t="s">
        <v>176</v>
      </c>
      <c r="V5" s="199" t="s">
        <v>193</v>
      </c>
      <c r="W5" s="7" t="s">
        <v>174</v>
      </c>
      <c r="X5" s="7" t="s">
        <v>171</v>
      </c>
      <c r="Y5" s="7" t="s">
        <v>173</v>
      </c>
    </row>
    <row r="6" spans="1:25" s="10" customFormat="1" ht="31.5">
      <c r="A6" s="8">
        <v>-1</v>
      </c>
      <c r="B6" s="8">
        <v>-2</v>
      </c>
      <c r="C6" s="8">
        <v>-3</v>
      </c>
      <c r="D6" s="8" t="s">
        <v>150</v>
      </c>
      <c r="E6" s="8">
        <v>-5</v>
      </c>
      <c r="F6" s="14">
        <v>-6</v>
      </c>
      <c r="G6" s="14">
        <v>-7</v>
      </c>
      <c r="H6" s="14">
        <v>-8</v>
      </c>
      <c r="I6" s="14">
        <v>-9</v>
      </c>
      <c r="J6" s="14">
        <v>-10</v>
      </c>
      <c r="K6" s="14">
        <v>-11</v>
      </c>
      <c r="L6" s="14">
        <v>-12</v>
      </c>
      <c r="M6" s="14">
        <v>-13</v>
      </c>
      <c r="N6" s="14">
        <v>-14</v>
      </c>
      <c r="O6" s="14">
        <v>-15</v>
      </c>
      <c r="P6" s="14">
        <v>-16</v>
      </c>
      <c r="Q6" s="14">
        <v>-17</v>
      </c>
      <c r="R6" s="14">
        <v>-18</v>
      </c>
      <c r="S6" s="14">
        <v>-19</v>
      </c>
      <c r="T6" s="14">
        <v>-20</v>
      </c>
      <c r="U6" s="14">
        <v>-21</v>
      </c>
      <c r="V6" s="14">
        <v>-22</v>
      </c>
      <c r="W6" s="14">
        <v>-23</v>
      </c>
      <c r="X6" s="14">
        <v>-24</v>
      </c>
      <c r="Y6" s="14">
        <v>-25</v>
      </c>
    </row>
    <row r="7" spans="1:25" s="10" customFormat="1" ht="31.5">
      <c r="A7" s="92"/>
      <c r="B7" s="93" t="s">
        <v>7</v>
      </c>
      <c r="C7" s="92"/>
      <c r="D7" s="79">
        <f>H1.HT!D7</f>
        <v>122521.20999999999</v>
      </c>
      <c r="E7" s="79">
        <f>H1.HT!E7</f>
        <v>1416.73</v>
      </c>
      <c r="F7" s="382">
        <f>H1.HT!F7</f>
        <v>4392.2700000000004</v>
      </c>
      <c r="G7" s="382">
        <f>H1.HT!G7</f>
        <v>14047.24</v>
      </c>
      <c r="H7" s="382">
        <f>H1.HT!H7</f>
        <v>4089</v>
      </c>
      <c r="I7" s="382">
        <f>H1.HT!I7</f>
        <v>6740.04</v>
      </c>
      <c r="J7" s="79">
        <f>H1.HT!J7</f>
        <v>32397.59</v>
      </c>
      <c r="K7" s="382">
        <f>H1.HT!K7</f>
        <v>1033.5899999999999</v>
      </c>
      <c r="L7" s="79">
        <f>H1.HT!L7</f>
        <v>3118.82</v>
      </c>
      <c r="M7" s="382">
        <f>H1.HT!M7</f>
        <v>875.69</v>
      </c>
      <c r="N7" s="382">
        <f>H1.HT!N7</f>
        <v>1673.41</v>
      </c>
      <c r="O7" s="382">
        <f>H1.HT!O7</f>
        <v>2813.39</v>
      </c>
      <c r="P7" s="382">
        <f>H1.HT!P7</f>
        <v>539.39</v>
      </c>
      <c r="Q7" s="382">
        <f>H1.HT!Q7</f>
        <v>8115.56</v>
      </c>
      <c r="R7" s="79">
        <f>H1.HT!R7</f>
        <v>3785.12</v>
      </c>
      <c r="S7" s="382">
        <f>H1.HT!S7</f>
        <v>4031.62</v>
      </c>
      <c r="T7" s="79">
        <f>H1.HT!T7</f>
        <v>6926.65</v>
      </c>
      <c r="U7" s="382">
        <f>H1.HT!U7</f>
        <v>5127.97</v>
      </c>
      <c r="V7" s="382">
        <f>H1.HT!V7</f>
        <v>5787.96</v>
      </c>
      <c r="W7" s="79">
        <f>H1.HT!W7</f>
        <v>2670.43</v>
      </c>
      <c r="X7" s="79">
        <f>H1.HT!X7</f>
        <v>1658.27</v>
      </c>
      <c r="Y7" s="79">
        <f>H1.HT!Y7</f>
        <v>11280.47</v>
      </c>
    </row>
    <row r="8" spans="1:25" s="10" customFormat="1" ht="15.75">
      <c r="A8" s="55">
        <v>1</v>
      </c>
      <c r="B8" s="56" t="s">
        <v>8</v>
      </c>
      <c r="C8" s="75" t="s">
        <v>9</v>
      </c>
      <c r="D8" s="83">
        <f>SUM(E8:Y8)</f>
        <v>153.82999999999998</v>
      </c>
      <c r="E8" s="83">
        <f>E9+SUM(E11:E18)</f>
        <v>0</v>
      </c>
      <c r="F8" s="83">
        <f t="shared" ref="F8:Y8" si="0">F9+SUM(F11:F18)</f>
        <v>15.77</v>
      </c>
      <c r="G8" s="83">
        <f t="shared" si="0"/>
        <v>12.85</v>
      </c>
      <c r="H8" s="83">
        <f t="shared" si="0"/>
        <v>1.25</v>
      </c>
      <c r="I8" s="83">
        <f t="shared" si="0"/>
        <v>21.55</v>
      </c>
      <c r="J8" s="83">
        <f t="shared" si="0"/>
        <v>0</v>
      </c>
      <c r="K8" s="83">
        <f t="shared" si="0"/>
        <v>1.79</v>
      </c>
      <c r="L8" s="83">
        <f t="shared" si="0"/>
        <v>0</v>
      </c>
      <c r="M8" s="83">
        <f t="shared" si="0"/>
        <v>12.7</v>
      </c>
      <c r="N8" s="83">
        <f t="shared" si="0"/>
        <v>1.25</v>
      </c>
      <c r="O8" s="83">
        <f t="shared" si="0"/>
        <v>24.8</v>
      </c>
      <c r="P8" s="83">
        <f t="shared" si="0"/>
        <v>0.01</v>
      </c>
      <c r="Q8" s="83">
        <f t="shared" si="0"/>
        <v>2</v>
      </c>
      <c r="R8" s="83">
        <f t="shared" si="0"/>
        <v>31.8</v>
      </c>
      <c r="S8" s="83">
        <f t="shared" si="0"/>
        <v>2.34</v>
      </c>
      <c r="T8" s="83">
        <f t="shared" si="0"/>
        <v>0</v>
      </c>
      <c r="U8" s="83">
        <f t="shared" si="0"/>
        <v>6.17</v>
      </c>
      <c r="V8" s="83">
        <f t="shared" si="0"/>
        <v>1.28</v>
      </c>
      <c r="W8" s="83">
        <f t="shared" si="0"/>
        <v>0</v>
      </c>
      <c r="X8" s="83">
        <f t="shared" si="0"/>
        <v>1.27</v>
      </c>
      <c r="Y8" s="83">
        <f t="shared" si="0"/>
        <v>17</v>
      </c>
    </row>
    <row r="9" spans="1:25" s="10" customFormat="1" ht="15.75">
      <c r="A9" s="47" t="s">
        <v>10</v>
      </c>
      <c r="B9" s="48" t="s">
        <v>11</v>
      </c>
      <c r="C9" s="49" t="s">
        <v>12</v>
      </c>
      <c r="D9" s="50">
        <f>SUM(E9:Y9)</f>
        <v>0.2</v>
      </c>
      <c r="E9" s="50"/>
      <c r="F9" s="50"/>
      <c r="G9" s="50"/>
      <c r="H9" s="50">
        <v>0.04</v>
      </c>
      <c r="I9" s="50">
        <v>0.05</v>
      </c>
      <c r="J9" s="50"/>
      <c r="K9" s="50">
        <v>0.02</v>
      </c>
      <c r="L9" s="50"/>
      <c r="M9" s="50"/>
      <c r="N9" s="50"/>
      <c r="O9" s="50"/>
      <c r="P9" s="50"/>
      <c r="Q9" s="50"/>
      <c r="R9" s="50"/>
      <c r="S9" s="50"/>
      <c r="T9" s="50"/>
      <c r="U9" s="50">
        <v>0.05</v>
      </c>
      <c r="V9" s="50">
        <v>0.04</v>
      </c>
      <c r="W9" s="50"/>
      <c r="X9" s="50"/>
      <c r="Y9" s="50"/>
    </row>
    <row r="10" spans="1:25" s="10" customFormat="1" ht="31.5">
      <c r="A10" s="51"/>
      <c r="B10" s="52" t="s">
        <v>13</v>
      </c>
      <c r="C10" s="53" t="s">
        <v>14</v>
      </c>
      <c r="D10" s="50">
        <f t="shared" ref="D10:D16" si="1">SUM(E10:Y10)</f>
        <v>0.2</v>
      </c>
      <c r="E10" s="50"/>
      <c r="F10" s="50"/>
      <c r="G10" s="50"/>
      <c r="H10" s="50">
        <v>0.04</v>
      </c>
      <c r="I10" s="50">
        <v>0.05</v>
      </c>
      <c r="J10" s="50"/>
      <c r="K10" s="50">
        <v>0.02</v>
      </c>
      <c r="L10" s="50"/>
      <c r="M10" s="50"/>
      <c r="N10" s="50"/>
      <c r="O10" s="50"/>
      <c r="P10" s="50"/>
      <c r="Q10" s="50"/>
      <c r="R10" s="50"/>
      <c r="S10" s="50"/>
      <c r="T10" s="50"/>
      <c r="U10" s="50">
        <v>0.05</v>
      </c>
      <c r="V10" s="50">
        <v>0.04</v>
      </c>
      <c r="W10" s="50"/>
      <c r="X10" s="50"/>
      <c r="Y10" s="50"/>
    </row>
    <row r="11" spans="1:25" s="10" customFormat="1" ht="15.75">
      <c r="A11" s="47" t="s">
        <v>309</v>
      </c>
      <c r="B11" s="48" t="s">
        <v>15</v>
      </c>
      <c r="C11" s="49" t="s">
        <v>16</v>
      </c>
      <c r="D11" s="50">
        <f t="shared" si="1"/>
        <v>8.24</v>
      </c>
      <c r="E11" s="50"/>
      <c r="F11" s="50">
        <v>0.4</v>
      </c>
      <c r="G11" s="50"/>
      <c r="H11" s="50">
        <v>0.09</v>
      </c>
      <c r="I11" s="50">
        <v>0.65</v>
      </c>
      <c r="J11" s="50"/>
      <c r="K11" s="50">
        <v>1.02</v>
      </c>
      <c r="L11" s="50"/>
      <c r="M11" s="50"/>
      <c r="N11" s="50">
        <v>0.15</v>
      </c>
      <c r="O11" s="50">
        <v>4</v>
      </c>
      <c r="P11" s="50">
        <v>0.01</v>
      </c>
      <c r="Q11" s="50"/>
      <c r="R11" s="50"/>
      <c r="S11" s="50">
        <v>0.12</v>
      </c>
      <c r="T11" s="50"/>
      <c r="U11" s="50">
        <v>1.8</v>
      </c>
      <c r="V11" s="50"/>
      <c r="W11" s="50"/>
      <c r="X11" s="50"/>
      <c r="Y11" s="50"/>
    </row>
    <row r="12" spans="1:25" s="10" customFormat="1" ht="15.75">
      <c r="A12" s="47" t="s">
        <v>310</v>
      </c>
      <c r="B12" s="48" t="s">
        <v>17</v>
      </c>
      <c r="C12" s="49" t="s">
        <v>18</v>
      </c>
      <c r="D12" s="50">
        <f t="shared" si="1"/>
        <v>1.5899999999999999</v>
      </c>
      <c r="E12" s="50"/>
      <c r="F12" s="50"/>
      <c r="G12" s="50"/>
      <c r="H12" s="50">
        <v>0.22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>
        <v>1.24</v>
      </c>
      <c r="W12" s="50"/>
      <c r="X12" s="50">
        <v>0.13</v>
      </c>
      <c r="Y12" s="50"/>
    </row>
    <row r="13" spans="1:25" s="10" customFormat="1" ht="15.75">
      <c r="A13" s="47" t="s">
        <v>311</v>
      </c>
      <c r="B13" s="48" t="s">
        <v>19</v>
      </c>
      <c r="C13" s="49" t="s">
        <v>20</v>
      </c>
      <c r="D13" s="50">
        <f t="shared" si="1"/>
        <v>3.18</v>
      </c>
      <c r="E13" s="50"/>
      <c r="F13" s="50">
        <v>3.18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5" s="10" customFormat="1" ht="15.75">
      <c r="A14" s="47" t="s">
        <v>312</v>
      </c>
      <c r="B14" s="48" t="s">
        <v>21</v>
      </c>
      <c r="C14" s="49" t="s">
        <v>22</v>
      </c>
      <c r="D14" s="50">
        <f t="shared" si="1"/>
        <v>0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5" s="10" customFormat="1" ht="15.75">
      <c r="A15" s="47" t="s">
        <v>313</v>
      </c>
      <c r="B15" s="48" t="s">
        <v>23</v>
      </c>
      <c r="C15" s="49" t="s">
        <v>24</v>
      </c>
      <c r="D15" s="50">
        <f t="shared" si="1"/>
        <v>137.07999999999998</v>
      </c>
      <c r="E15" s="50"/>
      <c r="F15" s="50">
        <v>12.19</v>
      </c>
      <c r="G15" s="50">
        <v>12.85</v>
      </c>
      <c r="H15" s="50">
        <v>0.9</v>
      </c>
      <c r="I15" s="50">
        <v>20.85</v>
      </c>
      <c r="J15" s="50"/>
      <c r="K15" s="50">
        <v>0.75</v>
      </c>
      <c r="L15" s="50"/>
      <c r="M15" s="50">
        <v>12.7</v>
      </c>
      <c r="N15" s="50"/>
      <c r="O15" s="50">
        <v>20.8</v>
      </c>
      <c r="P15" s="50"/>
      <c r="Q15" s="50">
        <v>2</v>
      </c>
      <c r="R15" s="50">
        <v>31.8</v>
      </c>
      <c r="S15" s="50">
        <v>0.24</v>
      </c>
      <c r="T15" s="50"/>
      <c r="U15" s="50">
        <v>4</v>
      </c>
      <c r="V15" s="50"/>
      <c r="W15" s="50"/>
      <c r="X15" s="50">
        <v>1</v>
      </c>
      <c r="Y15" s="50">
        <v>17</v>
      </c>
    </row>
    <row r="16" spans="1:25" s="10" customFormat="1" ht="15.75">
      <c r="A16" s="47" t="s">
        <v>314</v>
      </c>
      <c r="B16" s="48" t="s">
        <v>25</v>
      </c>
      <c r="C16" s="49" t="s">
        <v>26</v>
      </c>
      <c r="D16" s="50">
        <f t="shared" si="1"/>
        <v>3.54</v>
      </c>
      <c r="E16" s="50"/>
      <c r="F16" s="50"/>
      <c r="G16" s="50"/>
      <c r="H16" s="50"/>
      <c r="I16" s="50"/>
      <c r="J16" s="50"/>
      <c r="K16" s="50"/>
      <c r="L16" s="50"/>
      <c r="M16" s="50"/>
      <c r="N16" s="50">
        <v>1.1000000000000001</v>
      </c>
      <c r="O16" s="50"/>
      <c r="P16" s="50"/>
      <c r="Q16" s="50"/>
      <c r="R16" s="50"/>
      <c r="S16" s="50">
        <v>1.98</v>
      </c>
      <c r="T16" s="50"/>
      <c r="U16" s="50">
        <v>0.32</v>
      </c>
      <c r="V16" s="50"/>
      <c r="W16" s="50"/>
      <c r="X16" s="50">
        <v>0.14000000000000001</v>
      </c>
      <c r="Y16" s="50"/>
    </row>
    <row r="17" spans="1:26" s="10" customFormat="1" ht="15.75">
      <c r="A17" s="47" t="s">
        <v>315</v>
      </c>
      <c r="B17" s="48" t="s">
        <v>27</v>
      </c>
      <c r="C17" s="54" t="s">
        <v>28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6" s="10" customFormat="1" ht="15.75">
      <c r="A18" s="47" t="s">
        <v>316</v>
      </c>
      <c r="B18" s="48" t="s">
        <v>29</v>
      </c>
      <c r="C18" s="54" t="s">
        <v>30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6" s="10" customFormat="1" ht="15.75">
      <c r="A19" s="55">
        <v>2</v>
      </c>
      <c r="B19" s="56" t="s">
        <v>31</v>
      </c>
      <c r="C19" s="75" t="s">
        <v>32</v>
      </c>
      <c r="D19" s="83">
        <f>SUM(E19:Y19)</f>
        <v>12.779999999999998</v>
      </c>
      <c r="E19" s="83">
        <f>SUM(E21:E29)+SUM(E41:E57)</f>
        <v>1.2300000000000002</v>
      </c>
      <c r="F19" s="83">
        <f t="shared" ref="F19:Y19" si="2">SUM(F21:F29)+SUM(F41:F57)</f>
        <v>2</v>
      </c>
      <c r="G19" s="83">
        <f t="shared" si="2"/>
        <v>2.2999999999999998</v>
      </c>
      <c r="H19" s="83">
        <f t="shared" si="2"/>
        <v>0.13</v>
      </c>
      <c r="I19" s="83">
        <f t="shared" si="2"/>
        <v>1.78</v>
      </c>
      <c r="J19" s="83">
        <f t="shared" si="2"/>
        <v>0</v>
      </c>
      <c r="K19" s="83">
        <f t="shared" si="2"/>
        <v>0</v>
      </c>
      <c r="L19" s="83">
        <f t="shared" si="2"/>
        <v>0</v>
      </c>
      <c r="M19" s="83">
        <f t="shared" si="2"/>
        <v>2.16</v>
      </c>
      <c r="N19" s="83">
        <f t="shared" si="2"/>
        <v>0.03</v>
      </c>
      <c r="O19" s="83">
        <f t="shared" si="2"/>
        <v>2.0499999999999998</v>
      </c>
      <c r="P19" s="83">
        <f t="shared" si="2"/>
        <v>0</v>
      </c>
      <c r="Q19" s="83">
        <f t="shared" si="2"/>
        <v>0</v>
      </c>
      <c r="R19" s="83">
        <f t="shared" si="2"/>
        <v>0</v>
      </c>
      <c r="S19" s="83">
        <f t="shared" si="2"/>
        <v>0.19</v>
      </c>
      <c r="T19" s="83">
        <f t="shared" si="2"/>
        <v>0</v>
      </c>
      <c r="U19" s="83">
        <f t="shared" si="2"/>
        <v>0.1</v>
      </c>
      <c r="V19" s="83">
        <f t="shared" si="2"/>
        <v>0.77</v>
      </c>
      <c r="W19" s="83">
        <f t="shared" si="2"/>
        <v>0</v>
      </c>
      <c r="X19" s="83">
        <f t="shared" si="2"/>
        <v>0.04</v>
      </c>
      <c r="Y19" s="83">
        <f t="shared" si="2"/>
        <v>0</v>
      </c>
    </row>
    <row r="20" spans="1:26" s="10" customFormat="1" ht="15.75">
      <c r="A20" s="51"/>
      <c r="B20" s="52" t="s">
        <v>33</v>
      </c>
      <c r="C20" s="53"/>
      <c r="D20" s="8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6" s="10" customFormat="1" ht="15.75">
      <c r="A21" s="47" t="s">
        <v>34</v>
      </c>
      <c r="B21" s="48" t="s">
        <v>35</v>
      </c>
      <c r="C21" s="58" t="s">
        <v>36</v>
      </c>
      <c r="D21" s="50">
        <f t="shared" ref="D21:D26" si="3">SUM(E21:Y21)</f>
        <v>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6" s="10" customFormat="1" ht="15.75">
      <c r="A22" s="47" t="s">
        <v>37</v>
      </c>
      <c r="B22" s="48" t="s">
        <v>38</v>
      </c>
      <c r="C22" s="49" t="s">
        <v>39</v>
      </c>
      <c r="D22" s="50">
        <f t="shared" si="3"/>
        <v>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6" s="10" customFormat="1" ht="15.75">
      <c r="A23" s="47" t="s">
        <v>40</v>
      </c>
      <c r="B23" s="48" t="s">
        <v>41</v>
      </c>
      <c r="C23" s="54" t="s">
        <v>42</v>
      </c>
      <c r="D23" s="50">
        <f t="shared" si="3"/>
        <v>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6" s="10" customFormat="1" ht="15.75">
      <c r="A24" s="47" t="s">
        <v>43</v>
      </c>
      <c r="B24" s="48" t="s">
        <v>44</v>
      </c>
      <c r="C24" s="54" t="s">
        <v>45</v>
      </c>
      <c r="D24" s="50">
        <f t="shared" si="3"/>
        <v>0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6" s="10" customFormat="1" ht="15.75">
      <c r="A25" s="47" t="s">
        <v>317</v>
      </c>
      <c r="B25" s="48" t="s">
        <v>46</v>
      </c>
      <c r="C25" s="54" t="s">
        <v>47</v>
      </c>
      <c r="D25" s="50">
        <f t="shared" si="3"/>
        <v>0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6" s="10" customFormat="1" ht="15.75">
      <c r="A26" s="47" t="s">
        <v>318</v>
      </c>
      <c r="B26" s="48" t="s">
        <v>48</v>
      </c>
      <c r="C26" s="54" t="s">
        <v>49</v>
      </c>
      <c r="D26" s="50">
        <f t="shared" si="3"/>
        <v>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6" s="10" customFormat="1" ht="31.5">
      <c r="A27" s="47" t="s">
        <v>319</v>
      </c>
      <c r="B27" s="48" t="s">
        <v>50</v>
      </c>
      <c r="C27" s="54" t="s">
        <v>51</v>
      </c>
      <c r="D27" s="50">
        <f>SUM(E27:Y27)</f>
        <v>0.11</v>
      </c>
      <c r="E27" s="50">
        <v>0.11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6" s="10" customFormat="1" ht="31.5">
      <c r="A28" s="47" t="s">
        <v>320</v>
      </c>
      <c r="B28" s="48" t="s">
        <v>52</v>
      </c>
      <c r="C28" s="58" t="s">
        <v>53</v>
      </c>
      <c r="D28" s="83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6" s="10" customFormat="1" ht="31.5">
      <c r="A29" s="47" t="s">
        <v>321</v>
      </c>
      <c r="B29" s="48" t="s">
        <v>54</v>
      </c>
      <c r="C29" s="58" t="s">
        <v>55</v>
      </c>
      <c r="D29" s="83">
        <f>SUM(D30:D40)</f>
        <v>2.1799999999999997</v>
      </c>
      <c r="E29" s="50">
        <f>SUM(E30:E40)</f>
        <v>0</v>
      </c>
      <c r="F29" s="50">
        <f t="shared" ref="F29:Y29" si="4">SUM(F30:F40)</f>
        <v>0</v>
      </c>
      <c r="G29" s="50">
        <f t="shared" si="4"/>
        <v>0</v>
      </c>
      <c r="H29" s="50">
        <f t="shared" si="4"/>
        <v>0</v>
      </c>
      <c r="I29" s="50">
        <f t="shared" si="4"/>
        <v>0</v>
      </c>
      <c r="J29" s="50">
        <f t="shared" si="4"/>
        <v>0</v>
      </c>
      <c r="K29" s="50">
        <f t="shared" si="4"/>
        <v>0</v>
      </c>
      <c r="L29" s="50">
        <f t="shared" si="4"/>
        <v>0</v>
      </c>
      <c r="M29" s="50">
        <f t="shared" si="4"/>
        <v>0.14000000000000001</v>
      </c>
      <c r="N29" s="50">
        <f t="shared" si="4"/>
        <v>0.03</v>
      </c>
      <c r="O29" s="50">
        <f t="shared" si="4"/>
        <v>1.8499999999999999</v>
      </c>
      <c r="P29" s="50">
        <f t="shared" si="4"/>
        <v>0</v>
      </c>
      <c r="Q29" s="50">
        <f t="shared" si="4"/>
        <v>0</v>
      </c>
      <c r="R29" s="50">
        <f t="shared" si="4"/>
        <v>0</v>
      </c>
      <c r="S29" s="50">
        <f t="shared" si="4"/>
        <v>0.12</v>
      </c>
      <c r="T29" s="50">
        <f t="shared" si="4"/>
        <v>0</v>
      </c>
      <c r="U29" s="50">
        <f t="shared" si="4"/>
        <v>0</v>
      </c>
      <c r="V29" s="50">
        <f t="shared" si="4"/>
        <v>0</v>
      </c>
      <c r="W29" s="50">
        <f t="shared" si="4"/>
        <v>0</v>
      </c>
      <c r="X29" s="50">
        <f t="shared" si="4"/>
        <v>0.04</v>
      </c>
      <c r="Y29" s="50">
        <f t="shared" si="4"/>
        <v>0</v>
      </c>
      <c r="Z29" s="82"/>
    </row>
    <row r="30" spans="1:26" s="237" customFormat="1" ht="15.75">
      <c r="A30" s="51" t="s">
        <v>208</v>
      </c>
      <c r="B30" s="52" t="s">
        <v>209</v>
      </c>
      <c r="C30" s="139" t="s">
        <v>210</v>
      </c>
      <c r="D30" s="96">
        <f>SUM(E30:Y30)</f>
        <v>0.12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>
        <v>0.12</v>
      </c>
      <c r="T30" s="96"/>
      <c r="U30" s="96"/>
      <c r="V30" s="96"/>
      <c r="W30" s="96"/>
      <c r="X30" s="96"/>
      <c r="Y30" s="96"/>
      <c r="Z30" s="248"/>
    </row>
    <row r="31" spans="1:26" s="237" customFormat="1" ht="31.5">
      <c r="A31" s="51" t="s">
        <v>211</v>
      </c>
      <c r="B31" s="52" t="s">
        <v>212</v>
      </c>
      <c r="C31" s="139" t="s">
        <v>213</v>
      </c>
      <c r="D31" s="96">
        <f>SUM(E31:Y31)</f>
        <v>0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</row>
    <row r="32" spans="1:26" s="237" customFormat="1" ht="15.75">
      <c r="A32" s="51" t="s">
        <v>214</v>
      </c>
      <c r="B32" s="52" t="s">
        <v>215</v>
      </c>
      <c r="C32" s="139" t="s">
        <v>216</v>
      </c>
      <c r="D32" s="96">
        <f>SUM(E32:Y32)</f>
        <v>0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1:25" s="237" customFormat="1" ht="31.5">
      <c r="A33" s="51" t="s">
        <v>217</v>
      </c>
      <c r="B33" s="52" t="s">
        <v>218</v>
      </c>
      <c r="C33" s="139" t="s">
        <v>182</v>
      </c>
      <c r="D33" s="96">
        <f t="shared" ref="D33:D43" si="5">SUM(E33:Y33)</f>
        <v>0.05</v>
      </c>
      <c r="E33" s="96"/>
      <c r="F33" s="96"/>
      <c r="G33" s="96"/>
      <c r="H33" s="96"/>
      <c r="I33" s="96"/>
      <c r="J33" s="96"/>
      <c r="K33" s="96"/>
      <c r="L33" s="96"/>
      <c r="M33" s="96">
        <v>0.05</v>
      </c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</row>
    <row r="34" spans="1:25" s="237" customFormat="1" ht="31.5">
      <c r="A34" s="51" t="s">
        <v>219</v>
      </c>
      <c r="B34" s="52" t="s">
        <v>220</v>
      </c>
      <c r="C34" s="139" t="s">
        <v>221</v>
      </c>
      <c r="D34" s="96">
        <f t="shared" si="5"/>
        <v>0.09</v>
      </c>
      <c r="E34" s="96"/>
      <c r="F34" s="96"/>
      <c r="G34" s="96"/>
      <c r="H34" s="96"/>
      <c r="I34" s="96"/>
      <c r="J34" s="96"/>
      <c r="K34" s="96"/>
      <c r="L34" s="96"/>
      <c r="M34" s="96">
        <v>0.09</v>
      </c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</row>
    <row r="35" spans="1:25" s="237" customFormat="1" ht="31.5">
      <c r="A35" s="51" t="s">
        <v>222</v>
      </c>
      <c r="B35" s="52" t="s">
        <v>223</v>
      </c>
      <c r="C35" s="139" t="s">
        <v>224</v>
      </c>
      <c r="D35" s="96">
        <f t="shared" si="5"/>
        <v>0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</row>
    <row r="36" spans="1:25" s="237" customFormat="1" ht="15.75">
      <c r="A36" s="51" t="s">
        <v>225</v>
      </c>
      <c r="B36" s="52" t="s">
        <v>226</v>
      </c>
      <c r="C36" s="139" t="s">
        <v>180</v>
      </c>
      <c r="D36" s="96">
        <f t="shared" si="5"/>
        <v>0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</row>
    <row r="37" spans="1:25" s="237" customFormat="1" ht="15.75">
      <c r="A37" s="51" t="s">
        <v>227</v>
      </c>
      <c r="B37" s="52" t="s">
        <v>228</v>
      </c>
      <c r="C37" s="139" t="s">
        <v>181</v>
      </c>
      <c r="D37" s="96">
        <f t="shared" si="5"/>
        <v>7.0000000000000007E-2</v>
      </c>
      <c r="E37" s="96"/>
      <c r="F37" s="96"/>
      <c r="G37" s="96"/>
      <c r="H37" s="96"/>
      <c r="I37" s="96"/>
      <c r="J37" s="96"/>
      <c r="K37" s="96"/>
      <c r="L37" s="96"/>
      <c r="M37" s="96"/>
      <c r="N37" s="96">
        <v>0.03</v>
      </c>
      <c r="O37" s="96"/>
      <c r="P37" s="96"/>
      <c r="Q37" s="96"/>
      <c r="R37" s="96"/>
      <c r="S37" s="96"/>
      <c r="T37" s="96"/>
      <c r="U37" s="96"/>
      <c r="V37" s="96"/>
      <c r="W37" s="96"/>
      <c r="X37" s="96">
        <v>0.04</v>
      </c>
      <c r="Y37" s="96"/>
    </row>
    <row r="38" spans="1:25" s="237" customFormat="1" ht="15.75">
      <c r="A38" s="51" t="s">
        <v>229</v>
      </c>
      <c r="B38" s="52" t="s">
        <v>230</v>
      </c>
      <c r="C38" s="139" t="s">
        <v>190</v>
      </c>
      <c r="D38" s="96">
        <f t="shared" si="5"/>
        <v>1.7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>
        <v>1.7</v>
      </c>
      <c r="P38" s="96"/>
      <c r="Q38" s="96"/>
      <c r="R38" s="96"/>
      <c r="S38" s="96"/>
      <c r="T38" s="96"/>
      <c r="U38" s="96"/>
      <c r="V38" s="96"/>
      <c r="W38" s="96"/>
      <c r="X38" s="96"/>
      <c r="Y38" s="96"/>
    </row>
    <row r="39" spans="1:25" s="237" customFormat="1" ht="31.5">
      <c r="A39" s="51" t="s">
        <v>231</v>
      </c>
      <c r="B39" s="52" t="s">
        <v>232</v>
      </c>
      <c r="C39" s="139" t="s">
        <v>233</v>
      </c>
      <c r="D39" s="96">
        <f t="shared" si="5"/>
        <v>0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s="237" customFormat="1" ht="15.75">
      <c r="A40" s="51" t="s">
        <v>234</v>
      </c>
      <c r="B40" s="52" t="s">
        <v>235</v>
      </c>
      <c r="C40" s="139" t="s">
        <v>191</v>
      </c>
      <c r="D40" s="96">
        <f t="shared" si="5"/>
        <v>0.15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>
        <v>0.15</v>
      </c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5" s="10" customFormat="1" ht="15.75">
      <c r="A41" s="60" t="s">
        <v>34</v>
      </c>
      <c r="B41" s="48" t="s">
        <v>56</v>
      </c>
      <c r="C41" s="54" t="s">
        <v>57</v>
      </c>
      <c r="D41" s="50">
        <f t="shared" si="5"/>
        <v>0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s="10" customFormat="1" ht="15.75">
      <c r="A42" s="47" t="s">
        <v>322</v>
      </c>
      <c r="B42" s="48" t="s">
        <v>58</v>
      </c>
      <c r="C42" s="58" t="s">
        <v>59</v>
      </c>
      <c r="D42" s="50">
        <f t="shared" si="5"/>
        <v>0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s="10" customFormat="1" ht="15.75">
      <c r="A43" s="47" t="s">
        <v>323</v>
      </c>
      <c r="B43" s="48" t="s">
        <v>60</v>
      </c>
      <c r="C43" s="58" t="s">
        <v>61</v>
      </c>
      <c r="D43" s="50">
        <f t="shared" si="5"/>
        <v>0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s="10" customFormat="1" ht="15.75">
      <c r="A44" s="47" t="s">
        <v>324</v>
      </c>
      <c r="B44" s="48" t="s">
        <v>62</v>
      </c>
      <c r="C44" s="54" t="s">
        <v>63</v>
      </c>
      <c r="D44" s="50">
        <f>SUM(E44:Y44)</f>
        <v>1.17</v>
      </c>
      <c r="E44" s="50"/>
      <c r="F44" s="50"/>
      <c r="G44" s="50"/>
      <c r="H44" s="50">
        <v>0.03</v>
      </c>
      <c r="I44" s="50"/>
      <c r="J44" s="50"/>
      <c r="K44" s="50"/>
      <c r="L44" s="50"/>
      <c r="M44" s="50"/>
      <c r="N44" s="50"/>
      <c r="O44" s="50">
        <v>0.2</v>
      </c>
      <c r="P44" s="50"/>
      <c r="Q44" s="50"/>
      <c r="R44" s="50"/>
      <c r="S44" s="50">
        <v>7.0000000000000007E-2</v>
      </c>
      <c r="T44" s="50"/>
      <c r="U44" s="50">
        <v>0.1</v>
      </c>
      <c r="V44" s="50">
        <v>0.77</v>
      </c>
      <c r="W44" s="50"/>
      <c r="X44" s="50"/>
      <c r="Y44" s="50"/>
    </row>
    <row r="45" spans="1:25" s="10" customFormat="1" ht="15.75">
      <c r="A45" s="47" t="s">
        <v>325</v>
      </c>
      <c r="B45" s="48" t="s">
        <v>64</v>
      </c>
      <c r="C45" s="54" t="s">
        <v>65</v>
      </c>
      <c r="D45" s="50">
        <f t="shared" ref="D45:D57" si="6">SUM(E45:Y45)</f>
        <v>1.1200000000000001</v>
      </c>
      <c r="E45" s="50">
        <v>1.1200000000000001</v>
      </c>
      <c r="F45" s="50"/>
      <c r="G45" s="50"/>
      <c r="H45" s="50"/>
      <c r="I45" s="50"/>
      <c r="J45" s="50"/>
      <c r="K45" s="50"/>
      <c r="L45" s="50"/>
      <c r="M45" s="50"/>
      <c r="N45" s="54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s="10" customFormat="1" ht="15.75">
      <c r="A46" s="47" t="s">
        <v>326</v>
      </c>
      <c r="B46" s="48" t="s">
        <v>66</v>
      </c>
      <c r="C46" s="54" t="s">
        <v>67</v>
      </c>
      <c r="D46" s="50">
        <f t="shared" si="6"/>
        <v>0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s="10" customFormat="1" ht="31.5">
      <c r="A47" s="47" t="s">
        <v>327</v>
      </c>
      <c r="B47" s="48" t="s">
        <v>68</v>
      </c>
      <c r="C47" s="54" t="s">
        <v>69</v>
      </c>
      <c r="D47" s="50">
        <f t="shared" si="6"/>
        <v>0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s="10" customFormat="1" ht="15.75">
      <c r="A48" s="47" t="s">
        <v>328</v>
      </c>
      <c r="B48" s="48" t="s">
        <v>70</v>
      </c>
      <c r="C48" s="54" t="s">
        <v>71</v>
      </c>
      <c r="D48" s="50">
        <f t="shared" si="6"/>
        <v>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s="10" customFormat="1" ht="15.75">
      <c r="A49" s="47" t="s">
        <v>329</v>
      </c>
      <c r="B49" s="48" t="s">
        <v>72</v>
      </c>
      <c r="C49" s="54" t="s">
        <v>73</v>
      </c>
      <c r="D49" s="50">
        <f t="shared" si="6"/>
        <v>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s="10" customFormat="1" ht="31.5">
      <c r="A50" s="47" t="s">
        <v>330</v>
      </c>
      <c r="B50" s="48" t="s">
        <v>74</v>
      </c>
      <c r="C50" s="54" t="s">
        <v>75</v>
      </c>
      <c r="D50" s="50">
        <f t="shared" si="6"/>
        <v>0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s="10" customFormat="1" ht="31.5">
      <c r="A51" s="60" t="s">
        <v>37</v>
      </c>
      <c r="B51" s="48" t="s">
        <v>76</v>
      </c>
      <c r="C51" s="54" t="s">
        <v>77</v>
      </c>
      <c r="D51" s="50">
        <f t="shared" si="6"/>
        <v>0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s="10" customFormat="1" ht="15.75">
      <c r="A52" s="47" t="s">
        <v>332</v>
      </c>
      <c r="B52" s="48" t="s">
        <v>78</v>
      </c>
      <c r="C52" s="54" t="s">
        <v>79</v>
      </c>
      <c r="D52" s="50">
        <f t="shared" si="6"/>
        <v>0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s="10" customFormat="1" ht="31.5">
      <c r="A53" s="47" t="s">
        <v>333</v>
      </c>
      <c r="B53" s="48" t="s">
        <v>80</v>
      </c>
      <c r="C53" s="54" t="s">
        <v>81</v>
      </c>
      <c r="D53" s="50">
        <f t="shared" si="6"/>
        <v>0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s="10" customFormat="1" ht="15.75">
      <c r="A54" s="47" t="s">
        <v>334</v>
      </c>
      <c r="B54" s="48" t="s">
        <v>82</v>
      </c>
      <c r="C54" s="54" t="s">
        <v>83</v>
      </c>
      <c r="D54" s="50">
        <f t="shared" si="6"/>
        <v>0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s="10" customFormat="1" ht="15.75">
      <c r="A55" s="47" t="s">
        <v>335</v>
      </c>
      <c r="B55" s="48" t="s">
        <v>84</v>
      </c>
      <c r="C55" s="54" t="s">
        <v>85</v>
      </c>
      <c r="D55" s="50">
        <f t="shared" si="6"/>
        <v>6.18</v>
      </c>
      <c r="E55" s="50"/>
      <c r="F55" s="50">
        <v>2</v>
      </c>
      <c r="G55" s="50">
        <v>2.2999999999999998</v>
      </c>
      <c r="H55" s="50">
        <v>0.1</v>
      </c>
      <c r="I55" s="50">
        <v>1.78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s="10" customFormat="1" ht="15.75">
      <c r="A56" s="47" t="s">
        <v>336</v>
      </c>
      <c r="B56" s="48" t="s">
        <v>86</v>
      </c>
      <c r="C56" s="54" t="s">
        <v>87</v>
      </c>
      <c r="D56" s="50">
        <f t="shared" si="6"/>
        <v>2.02</v>
      </c>
      <c r="E56" s="50"/>
      <c r="F56" s="50"/>
      <c r="G56" s="50"/>
      <c r="H56" s="50"/>
      <c r="I56" s="50"/>
      <c r="J56" s="50"/>
      <c r="K56" s="50"/>
      <c r="L56" s="50"/>
      <c r="M56" s="50">
        <v>2.02</v>
      </c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s="10" customFormat="1" ht="15.75">
      <c r="A57" s="99" t="s">
        <v>337</v>
      </c>
      <c r="B57" s="68" t="s">
        <v>88</v>
      </c>
      <c r="C57" s="69" t="s">
        <v>89</v>
      </c>
      <c r="D57" s="64">
        <f t="shared" si="6"/>
        <v>0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</row>
  </sheetData>
  <autoFilter ref="D1:D57"/>
  <mergeCells count="7">
    <mergeCell ref="A2:Y2"/>
    <mergeCell ref="V3:X3"/>
    <mergeCell ref="A4:A5"/>
    <mergeCell ref="B4:B5"/>
    <mergeCell ref="C4:C5"/>
    <mergeCell ref="D4:D5"/>
    <mergeCell ref="E4:Y4"/>
  </mergeCells>
  <phoneticPr fontId="22" type="noConversion"/>
  <pageMargins left="1.1811023622047245" right="0.39370078740157483" top="0.78740157480314965" bottom="0.78740157480314965" header="0.31496062992125984" footer="0.31496062992125984"/>
  <pageSetup paperSize="8" scale="80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6"/>
  <sheetViews>
    <sheetView workbookViewId="0">
      <selection activeCell="F5" sqref="F5"/>
    </sheetView>
  </sheetViews>
  <sheetFormatPr defaultRowHeight="15"/>
  <cols>
    <col min="1" max="1" width="7.140625" customWidth="1"/>
    <col min="2" max="2" width="28.5703125" customWidth="1"/>
    <col min="3" max="3" width="7" customWidth="1"/>
    <col min="4" max="4" width="10.42578125" customWidth="1"/>
    <col min="5" max="6" width="8.5703125" customWidth="1"/>
    <col min="7" max="7" width="9.5703125" customWidth="1"/>
    <col min="8" max="9" width="8.5703125" customWidth="1"/>
    <col min="10" max="10" width="9.5703125" customWidth="1"/>
    <col min="11" max="18" width="8.5703125" customWidth="1"/>
    <col min="19" max="19" width="8.5703125" style="35" customWidth="1"/>
    <col min="20" max="24" width="8.5703125" customWidth="1"/>
    <col min="25" max="25" width="9.5703125" customWidth="1"/>
  </cols>
  <sheetData>
    <row r="1" spans="1:27">
      <c r="A1" t="s">
        <v>151</v>
      </c>
    </row>
    <row r="2" spans="1:27" ht="18.75">
      <c r="A2" s="630" t="s">
        <v>571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</row>
    <row r="3" spans="1:27" ht="14.25" customHeight="1">
      <c r="A3" s="39"/>
      <c r="B3" s="39"/>
      <c r="C3" s="39"/>
      <c r="D3" s="39"/>
      <c r="E3" s="39"/>
      <c r="F3" s="39"/>
      <c r="G3" s="39"/>
      <c r="H3" s="39"/>
      <c r="V3" s="638" t="s">
        <v>1</v>
      </c>
      <c r="W3" s="638"/>
      <c r="X3" s="638"/>
    </row>
    <row r="4" spans="1:27" s="10" customFormat="1" ht="15.75">
      <c r="A4" s="631" t="s">
        <v>2</v>
      </c>
      <c r="B4" s="631" t="s">
        <v>3</v>
      </c>
      <c r="C4" s="631" t="s">
        <v>4</v>
      </c>
      <c r="D4" s="622" t="s">
        <v>5</v>
      </c>
      <c r="E4" s="629" t="s">
        <v>149</v>
      </c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</row>
    <row r="5" spans="1:27" s="10" customFormat="1" ht="47.25">
      <c r="A5" s="632"/>
      <c r="B5" s="632"/>
      <c r="C5" s="632"/>
      <c r="D5" s="623"/>
      <c r="E5" s="7" t="s">
        <v>170</v>
      </c>
      <c r="F5" s="7" t="s">
        <v>179</v>
      </c>
      <c r="G5" s="7" t="s">
        <v>169</v>
      </c>
      <c r="H5" s="7" t="s">
        <v>178</v>
      </c>
      <c r="I5" s="7" t="s">
        <v>167</v>
      </c>
      <c r="J5" s="7" t="s">
        <v>184</v>
      </c>
      <c r="K5" s="7" t="s">
        <v>168</v>
      </c>
      <c r="L5" s="7" t="s">
        <v>185</v>
      </c>
      <c r="M5" s="7" t="s">
        <v>183</v>
      </c>
      <c r="N5" s="7" t="s">
        <v>186</v>
      </c>
      <c r="O5" s="7" t="s">
        <v>177</v>
      </c>
      <c r="P5" s="7" t="s">
        <v>172</v>
      </c>
      <c r="Q5" s="7" t="s">
        <v>187</v>
      </c>
      <c r="R5" s="7" t="s">
        <v>166</v>
      </c>
      <c r="S5" s="397" t="s">
        <v>175</v>
      </c>
      <c r="T5" s="7" t="s">
        <v>165</v>
      </c>
      <c r="U5" s="7" t="s">
        <v>176</v>
      </c>
      <c r="V5" s="7" t="s">
        <v>193</v>
      </c>
      <c r="W5" s="7" t="s">
        <v>174</v>
      </c>
      <c r="X5" s="7" t="s">
        <v>171</v>
      </c>
      <c r="Y5" s="7" t="s">
        <v>173</v>
      </c>
    </row>
    <row r="6" spans="1:27" s="10" customFormat="1" ht="31.5">
      <c r="A6" s="8">
        <v>-1</v>
      </c>
      <c r="B6" s="8">
        <v>-2</v>
      </c>
      <c r="C6" s="8">
        <v>-3</v>
      </c>
      <c r="D6" s="8" t="s">
        <v>150</v>
      </c>
      <c r="E6" s="8">
        <v>-5</v>
      </c>
      <c r="F6" s="8">
        <v>-6</v>
      </c>
      <c r="G6" s="8">
        <v>-7</v>
      </c>
      <c r="H6" s="8">
        <v>-8</v>
      </c>
      <c r="I6" s="14">
        <v>-9</v>
      </c>
      <c r="J6" s="14">
        <v>-10</v>
      </c>
      <c r="K6" s="14">
        <v>-11</v>
      </c>
      <c r="L6" s="14">
        <v>-12</v>
      </c>
      <c r="M6" s="14">
        <v>-13</v>
      </c>
      <c r="N6" s="14">
        <v>-14</v>
      </c>
      <c r="O6" s="14">
        <v>-15</v>
      </c>
      <c r="P6" s="14">
        <v>-16</v>
      </c>
      <c r="Q6" s="14">
        <v>-17</v>
      </c>
      <c r="R6" s="14">
        <v>-18</v>
      </c>
      <c r="S6" s="398">
        <v>-19</v>
      </c>
      <c r="T6" s="14">
        <v>-20</v>
      </c>
      <c r="U6" s="14">
        <v>-21</v>
      </c>
      <c r="V6" s="14">
        <v>-22</v>
      </c>
      <c r="W6" s="14">
        <v>-23</v>
      </c>
      <c r="X6" s="14">
        <v>-24</v>
      </c>
      <c r="Y6" s="14">
        <v>-25</v>
      </c>
    </row>
    <row r="7" spans="1:27" s="189" customFormat="1" ht="31.5">
      <c r="A7" s="92"/>
      <c r="B7" s="93" t="s">
        <v>7</v>
      </c>
      <c r="C7" s="92"/>
      <c r="D7" s="79">
        <f>H1.HT!D7</f>
        <v>122521.20999999999</v>
      </c>
      <c r="E7" s="79">
        <f>H1.HT!E7</f>
        <v>1416.73</v>
      </c>
      <c r="F7" s="79">
        <f>H1.HT!F7</f>
        <v>4392.2700000000004</v>
      </c>
      <c r="G7" s="79">
        <f>H1.HT!G7</f>
        <v>14047.24</v>
      </c>
      <c r="H7" s="79">
        <f>H1.HT!H7</f>
        <v>4089</v>
      </c>
      <c r="I7" s="79">
        <f>H1.HT!I7</f>
        <v>6740.04</v>
      </c>
      <c r="J7" s="79">
        <f>H1.HT!J7</f>
        <v>32397.59</v>
      </c>
      <c r="K7" s="79">
        <f>H1.HT!K7</f>
        <v>1033.5899999999999</v>
      </c>
      <c r="L7" s="79">
        <f>H1.HT!L7</f>
        <v>3118.82</v>
      </c>
      <c r="M7" s="79">
        <f>H1.HT!M7</f>
        <v>875.69</v>
      </c>
      <c r="N7" s="79">
        <f>H1.HT!N7</f>
        <v>1673.41</v>
      </c>
      <c r="O7" s="79">
        <f>H1.HT!O7</f>
        <v>2813.39</v>
      </c>
      <c r="P7" s="79">
        <f>H1.HT!P7</f>
        <v>539.39</v>
      </c>
      <c r="Q7" s="79">
        <f>H1.HT!Q7</f>
        <v>8115.56</v>
      </c>
      <c r="R7" s="79">
        <f>H1.HT!R7</f>
        <v>3785.12</v>
      </c>
      <c r="S7" s="399">
        <f>H1.HT!S7</f>
        <v>4031.62</v>
      </c>
      <c r="T7" s="79">
        <f>H1.HT!T7</f>
        <v>6926.65</v>
      </c>
      <c r="U7" s="79">
        <f>H1.HT!U7</f>
        <v>5127.97</v>
      </c>
      <c r="V7" s="79">
        <f>H1.HT!V7</f>
        <v>5787.96</v>
      </c>
      <c r="W7" s="79">
        <f>H1.HT!W7</f>
        <v>2670.43</v>
      </c>
      <c r="X7" s="79">
        <f>H1.HT!X7</f>
        <v>1658.27</v>
      </c>
      <c r="Y7" s="79">
        <f>H1.HT!Y7</f>
        <v>11280.47</v>
      </c>
    </row>
    <row r="8" spans="1:27" s="10" customFormat="1" ht="15.75">
      <c r="A8" s="55">
        <v>1</v>
      </c>
      <c r="B8" s="56" t="s">
        <v>8</v>
      </c>
      <c r="C8" s="75" t="s">
        <v>9</v>
      </c>
      <c r="D8" s="50"/>
      <c r="E8" s="50"/>
      <c r="F8" s="50"/>
      <c r="G8" s="50"/>
      <c r="H8" s="50"/>
      <c r="I8" s="94"/>
      <c r="J8" s="94"/>
      <c r="K8" s="94"/>
      <c r="L8" s="94"/>
      <c r="M8" s="94"/>
      <c r="N8" s="94"/>
      <c r="O8" s="94"/>
      <c r="P8" s="94"/>
      <c r="Q8" s="94"/>
      <c r="R8" s="94"/>
      <c r="S8" s="400"/>
      <c r="T8" s="94"/>
      <c r="U8" s="94"/>
      <c r="V8" s="94"/>
      <c r="W8" s="94"/>
      <c r="X8" s="94"/>
      <c r="Y8" s="94"/>
    </row>
    <row r="9" spans="1:27" s="10" customFormat="1" ht="15.75">
      <c r="A9" s="47" t="s">
        <v>10</v>
      </c>
      <c r="B9" s="48" t="s">
        <v>11</v>
      </c>
      <c r="C9" s="49" t="s">
        <v>12</v>
      </c>
      <c r="D9" s="50"/>
      <c r="E9" s="50"/>
      <c r="F9" s="50"/>
      <c r="G9" s="50"/>
      <c r="H9" s="50"/>
      <c r="I9" s="94"/>
      <c r="J9" s="94"/>
      <c r="K9" s="94"/>
      <c r="L9" s="94"/>
      <c r="M9" s="94"/>
      <c r="N9" s="94"/>
      <c r="O9" s="94"/>
      <c r="P9" s="94"/>
      <c r="Q9" s="94"/>
      <c r="R9" s="94"/>
      <c r="S9" s="400"/>
      <c r="T9" s="94"/>
      <c r="U9" s="94"/>
      <c r="V9" s="94"/>
      <c r="W9" s="94"/>
      <c r="X9" s="94"/>
      <c r="Y9" s="94"/>
      <c r="Z9" s="82"/>
      <c r="AA9" s="82"/>
    </row>
    <row r="10" spans="1:27" s="10" customFormat="1" ht="31.5">
      <c r="A10" s="51"/>
      <c r="B10" s="52" t="s">
        <v>13</v>
      </c>
      <c r="C10" s="53" t="s">
        <v>14</v>
      </c>
      <c r="D10" s="95"/>
      <c r="E10" s="96"/>
      <c r="F10" s="96"/>
      <c r="G10" s="96"/>
      <c r="H10" s="96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400"/>
      <c r="T10" s="94"/>
      <c r="U10" s="94"/>
      <c r="V10" s="94"/>
      <c r="W10" s="94"/>
      <c r="X10" s="94"/>
      <c r="Y10" s="94"/>
      <c r="Z10" s="82"/>
      <c r="AA10" s="82"/>
    </row>
    <row r="11" spans="1:27" s="10" customFormat="1" ht="15.75">
      <c r="A11" s="47" t="s">
        <v>309</v>
      </c>
      <c r="B11" s="48" t="s">
        <v>15</v>
      </c>
      <c r="C11" s="49" t="s">
        <v>16</v>
      </c>
      <c r="D11" s="96"/>
      <c r="E11" s="96"/>
      <c r="F11" s="96"/>
      <c r="G11" s="96"/>
      <c r="H11" s="96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400"/>
      <c r="T11" s="94"/>
      <c r="U11" s="94"/>
      <c r="V11" s="94"/>
      <c r="W11" s="94"/>
      <c r="X11" s="94"/>
      <c r="Y11" s="94"/>
      <c r="Z11" s="82"/>
      <c r="AA11" s="82"/>
    </row>
    <row r="12" spans="1:27" s="10" customFormat="1" ht="15.75">
      <c r="A12" s="47" t="s">
        <v>310</v>
      </c>
      <c r="B12" s="48" t="s">
        <v>17</v>
      </c>
      <c r="C12" s="49" t="s">
        <v>18</v>
      </c>
      <c r="D12" s="50"/>
      <c r="E12" s="50"/>
      <c r="F12" s="50"/>
      <c r="G12" s="50"/>
      <c r="H12" s="50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400"/>
      <c r="T12" s="94"/>
      <c r="U12" s="94"/>
      <c r="V12" s="94"/>
      <c r="W12" s="94"/>
      <c r="X12" s="94"/>
      <c r="Y12" s="94"/>
      <c r="Z12" s="82"/>
      <c r="AA12" s="82"/>
    </row>
    <row r="13" spans="1:27" s="10" customFormat="1" ht="15.75">
      <c r="A13" s="47" t="s">
        <v>311</v>
      </c>
      <c r="B13" s="48" t="s">
        <v>19</v>
      </c>
      <c r="C13" s="49" t="s">
        <v>20</v>
      </c>
      <c r="D13" s="50"/>
      <c r="E13" s="50"/>
      <c r="F13" s="50"/>
      <c r="G13" s="50"/>
      <c r="H13" s="50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400"/>
      <c r="T13" s="94"/>
      <c r="U13" s="94"/>
      <c r="V13" s="94"/>
      <c r="W13" s="94"/>
      <c r="X13" s="94"/>
      <c r="Y13" s="94"/>
      <c r="Z13" s="82"/>
      <c r="AA13" s="82"/>
    </row>
    <row r="14" spans="1:27" s="10" customFormat="1" ht="15.75">
      <c r="A14" s="47" t="s">
        <v>312</v>
      </c>
      <c r="B14" s="48" t="s">
        <v>21</v>
      </c>
      <c r="C14" s="49" t="s">
        <v>22</v>
      </c>
      <c r="D14" s="50"/>
      <c r="E14" s="50"/>
      <c r="F14" s="50"/>
      <c r="G14" s="50"/>
      <c r="H14" s="50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400"/>
      <c r="T14" s="94"/>
      <c r="U14" s="94"/>
      <c r="V14" s="94"/>
      <c r="W14" s="94"/>
      <c r="X14" s="94"/>
      <c r="Y14" s="94"/>
      <c r="Z14" s="82"/>
      <c r="AA14" s="82"/>
    </row>
    <row r="15" spans="1:27" s="10" customFormat="1" ht="15.75">
      <c r="A15" s="47" t="s">
        <v>313</v>
      </c>
      <c r="B15" s="48" t="s">
        <v>23</v>
      </c>
      <c r="C15" s="49" t="s">
        <v>24</v>
      </c>
      <c r="D15" s="50"/>
      <c r="E15" s="50"/>
      <c r="F15" s="50"/>
      <c r="G15" s="50"/>
      <c r="H15" s="50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400"/>
      <c r="T15" s="94"/>
      <c r="U15" s="94"/>
      <c r="V15" s="94"/>
      <c r="W15" s="94"/>
      <c r="X15" s="94"/>
      <c r="Y15" s="94"/>
      <c r="Z15" s="82"/>
      <c r="AA15" s="82"/>
    </row>
    <row r="16" spans="1:27" s="10" customFormat="1" ht="15.75">
      <c r="A16" s="47" t="s">
        <v>314</v>
      </c>
      <c r="B16" s="48" t="s">
        <v>25</v>
      </c>
      <c r="C16" s="49" t="s">
        <v>26</v>
      </c>
      <c r="D16" s="50"/>
      <c r="E16" s="50"/>
      <c r="F16" s="50"/>
      <c r="G16" s="50"/>
      <c r="H16" s="50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400"/>
      <c r="T16" s="94"/>
      <c r="U16" s="94"/>
      <c r="V16" s="94"/>
      <c r="W16" s="94"/>
      <c r="X16" s="94"/>
      <c r="Y16" s="94"/>
      <c r="Z16" s="82"/>
      <c r="AA16" s="82"/>
    </row>
    <row r="17" spans="1:28" s="10" customFormat="1" ht="15.75">
      <c r="A17" s="47" t="s">
        <v>315</v>
      </c>
      <c r="B17" s="48" t="s">
        <v>27</v>
      </c>
      <c r="C17" s="54" t="s">
        <v>28</v>
      </c>
      <c r="D17" s="57"/>
      <c r="E17" s="57"/>
      <c r="F17" s="57"/>
      <c r="G17" s="57"/>
      <c r="H17" s="57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400"/>
      <c r="T17" s="94"/>
      <c r="U17" s="94"/>
      <c r="V17" s="94"/>
      <c r="W17" s="94"/>
      <c r="X17" s="94"/>
      <c r="Y17" s="94"/>
      <c r="Z17" s="82"/>
      <c r="AA17" s="82"/>
    </row>
    <row r="18" spans="1:28" s="10" customFormat="1" ht="15.75">
      <c r="A18" s="47" t="s">
        <v>316</v>
      </c>
      <c r="B18" s="48" t="s">
        <v>29</v>
      </c>
      <c r="C18" s="54" t="s">
        <v>30</v>
      </c>
      <c r="D18" s="57"/>
      <c r="E18" s="57"/>
      <c r="F18" s="57"/>
      <c r="G18" s="57"/>
      <c r="H18" s="57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400"/>
      <c r="T18" s="94"/>
      <c r="U18" s="94"/>
      <c r="V18" s="94"/>
      <c r="W18" s="94"/>
      <c r="X18" s="94"/>
      <c r="Y18" s="94"/>
      <c r="Z18" s="82"/>
      <c r="AA18" s="82"/>
    </row>
    <row r="19" spans="1:28" s="10" customFormat="1" ht="15.75">
      <c r="A19" s="55">
        <v>2</v>
      </c>
      <c r="B19" s="56" t="s">
        <v>31</v>
      </c>
      <c r="C19" s="75" t="s">
        <v>32</v>
      </c>
      <c r="D19" s="334">
        <f>SUM(E19:Y19)</f>
        <v>2.46</v>
      </c>
      <c r="E19" s="396">
        <f>SUM(E21:E29)+SUM(E41:E57)</f>
        <v>1.18</v>
      </c>
      <c r="F19" s="396">
        <f t="shared" ref="F19:Y19" si="0">SUM(F21:F29)+SUM(F41:F57)</f>
        <v>0</v>
      </c>
      <c r="G19" s="396">
        <f t="shared" si="0"/>
        <v>0</v>
      </c>
      <c r="H19" s="396">
        <f t="shared" si="0"/>
        <v>0.1</v>
      </c>
      <c r="I19" s="396">
        <f t="shared" si="0"/>
        <v>0</v>
      </c>
      <c r="J19" s="396">
        <f t="shared" si="0"/>
        <v>0</v>
      </c>
      <c r="K19" s="396">
        <f t="shared" si="0"/>
        <v>0</v>
      </c>
      <c r="L19" s="396">
        <f t="shared" si="0"/>
        <v>0</v>
      </c>
      <c r="M19" s="396">
        <f t="shared" si="0"/>
        <v>0</v>
      </c>
      <c r="N19" s="396">
        <f t="shared" si="0"/>
        <v>0</v>
      </c>
      <c r="O19" s="396">
        <f t="shared" si="0"/>
        <v>0.09</v>
      </c>
      <c r="P19" s="396">
        <f t="shared" si="0"/>
        <v>0</v>
      </c>
      <c r="Q19" s="396">
        <f t="shared" si="0"/>
        <v>0.8</v>
      </c>
      <c r="R19" s="396">
        <f t="shared" si="0"/>
        <v>0</v>
      </c>
      <c r="S19" s="396">
        <f t="shared" si="0"/>
        <v>0.1</v>
      </c>
      <c r="T19" s="396">
        <f t="shared" si="0"/>
        <v>0</v>
      </c>
      <c r="U19" s="396">
        <f t="shared" si="0"/>
        <v>0.09</v>
      </c>
      <c r="V19" s="396">
        <f t="shared" si="0"/>
        <v>0</v>
      </c>
      <c r="W19" s="396">
        <f t="shared" si="0"/>
        <v>0</v>
      </c>
      <c r="X19" s="396">
        <f t="shared" si="0"/>
        <v>0.1</v>
      </c>
      <c r="Y19" s="396">
        <f t="shared" si="0"/>
        <v>0</v>
      </c>
      <c r="Z19" s="82"/>
      <c r="AA19" s="82"/>
    </row>
    <row r="20" spans="1:28" s="10" customFormat="1" ht="15.75">
      <c r="A20" s="51"/>
      <c r="B20" s="52" t="s">
        <v>33</v>
      </c>
      <c r="C20" s="53"/>
      <c r="D20" s="334"/>
      <c r="E20" s="96"/>
      <c r="F20" s="96"/>
      <c r="G20" s="96"/>
      <c r="H20" s="96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400"/>
      <c r="T20" s="94"/>
      <c r="U20" s="94"/>
      <c r="V20" s="94"/>
      <c r="W20" s="94"/>
      <c r="X20" s="94"/>
      <c r="Y20" s="94"/>
      <c r="Z20" s="82"/>
      <c r="AA20" s="82"/>
    </row>
    <row r="21" spans="1:28" s="10" customFormat="1" ht="15.75">
      <c r="A21" s="47" t="s">
        <v>34</v>
      </c>
      <c r="B21" s="48" t="s">
        <v>35</v>
      </c>
      <c r="C21" s="58" t="s">
        <v>36</v>
      </c>
      <c r="D21" s="334">
        <f t="shared" ref="D21:D28" si="1">SUM(E21:Y21)</f>
        <v>0</v>
      </c>
      <c r="E21" s="59"/>
      <c r="F21" s="59"/>
      <c r="G21" s="59"/>
      <c r="H21" s="59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400"/>
      <c r="T21" s="94"/>
      <c r="U21" s="94"/>
      <c r="V21" s="94"/>
      <c r="W21" s="94"/>
      <c r="X21" s="94"/>
      <c r="Y21" s="94"/>
      <c r="Z21" s="82"/>
      <c r="AA21" s="82"/>
    </row>
    <row r="22" spans="1:28" s="10" customFormat="1" ht="15.75">
      <c r="A22" s="47" t="s">
        <v>37</v>
      </c>
      <c r="B22" s="48" t="s">
        <v>38</v>
      </c>
      <c r="C22" s="49" t="s">
        <v>39</v>
      </c>
      <c r="D22" s="334">
        <f t="shared" si="1"/>
        <v>0</v>
      </c>
      <c r="E22" s="50"/>
      <c r="F22" s="50"/>
      <c r="G22" s="50"/>
      <c r="H22" s="50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400"/>
      <c r="T22" s="94"/>
      <c r="U22" s="94"/>
      <c r="V22" s="94"/>
      <c r="W22" s="94"/>
      <c r="X22" s="94"/>
      <c r="Y22" s="94"/>
      <c r="Z22" s="82"/>
      <c r="AA22" s="82"/>
    </row>
    <row r="23" spans="1:28" s="10" customFormat="1" ht="15.75">
      <c r="A23" s="47" t="s">
        <v>40</v>
      </c>
      <c r="B23" s="48" t="s">
        <v>41</v>
      </c>
      <c r="C23" s="54" t="s">
        <v>42</v>
      </c>
      <c r="D23" s="334">
        <f t="shared" si="1"/>
        <v>0</v>
      </c>
      <c r="E23" s="50"/>
      <c r="F23" s="50"/>
      <c r="G23" s="50"/>
      <c r="H23" s="50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400"/>
      <c r="T23" s="94"/>
      <c r="U23" s="94"/>
      <c r="V23" s="94"/>
      <c r="W23" s="94"/>
      <c r="X23" s="94"/>
      <c r="Y23" s="94"/>
      <c r="Z23" s="82"/>
      <c r="AA23" s="82"/>
    </row>
    <row r="24" spans="1:28" s="10" customFormat="1" ht="15.75">
      <c r="A24" s="47" t="s">
        <v>43</v>
      </c>
      <c r="B24" s="48" t="s">
        <v>44</v>
      </c>
      <c r="C24" s="54" t="s">
        <v>45</v>
      </c>
      <c r="D24" s="334">
        <f t="shared" si="1"/>
        <v>0</v>
      </c>
      <c r="E24" s="97"/>
      <c r="F24" s="97"/>
      <c r="G24" s="97"/>
      <c r="H24" s="97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400"/>
      <c r="T24" s="94"/>
      <c r="U24" s="94"/>
      <c r="V24" s="94"/>
      <c r="W24" s="94"/>
      <c r="X24" s="94"/>
      <c r="Y24" s="94"/>
      <c r="Z24" s="82"/>
      <c r="AA24" s="82"/>
    </row>
    <row r="25" spans="1:28" s="10" customFormat="1" ht="15.75">
      <c r="A25" s="47" t="s">
        <v>317</v>
      </c>
      <c r="B25" s="48" t="s">
        <v>46</v>
      </c>
      <c r="C25" s="54" t="s">
        <v>47</v>
      </c>
      <c r="D25" s="334">
        <f t="shared" si="1"/>
        <v>0</v>
      </c>
      <c r="E25" s="97"/>
      <c r="F25" s="97"/>
      <c r="G25" s="97"/>
      <c r="H25" s="97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400"/>
      <c r="T25" s="94"/>
      <c r="U25" s="94"/>
      <c r="V25" s="94"/>
      <c r="W25" s="94"/>
      <c r="X25" s="94"/>
      <c r="Y25" s="94"/>
      <c r="Z25" s="82"/>
      <c r="AA25" s="82"/>
    </row>
    <row r="26" spans="1:28" s="10" customFormat="1" ht="15.75">
      <c r="A26" s="47" t="s">
        <v>318</v>
      </c>
      <c r="B26" s="48" t="s">
        <v>48</v>
      </c>
      <c r="C26" s="54" t="s">
        <v>49</v>
      </c>
      <c r="D26" s="334">
        <f t="shared" si="1"/>
        <v>0</v>
      </c>
      <c r="E26" s="57"/>
      <c r="F26" s="57"/>
      <c r="G26" s="57"/>
      <c r="H26" s="57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400"/>
      <c r="T26" s="94"/>
      <c r="U26" s="94"/>
      <c r="V26" s="94"/>
      <c r="W26" s="94"/>
      <c r="X26" s="94"/>
      <c r="Y26" s="94"/>
      <c r="Z26" s="82"/>
      <c r="AA26" s="82"/>
    </row>
    <row r="27" spans="1:28" s="10" customFormat="1" ht="31.5">
      <c r="A27" s="47" t="s">
        <v>319</v>
      </c>
      <c r="B27" s="48" t="s">
        <v>50</v>
      </c>
      <c r="C27" s="54" t="s">
        <v>51</v>
      </c>
      <c r="D27" s="334">
        <f t="shared" si="1"/>
        <v>1</v>
      </c>
      <c r="E27" s="50">
        <v>1</v>
      </c>
      <c r="F27" s="57"/>
      <c r="G27" s="57"/>
      <c r="H27" s="57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400"/>
      <c r="T27" s="94"/>
      <c r="U27" s="94"/>
      <c r="V27" s="94"/>
      <c r="W27" s="94"/>
      <c r="X27" s="94"/>
      <c r="Y27" s="94"/>
      <c r="Z27" s="82"/>
      <c r="AA27" s="82"/>
    </row>
    <row r="28" spans="1:28" s="10" customFormat="1" ht="31.5">
      <c r="A28" s="47" t="s">
        <v>320</v>
      </c>
      <c r="B28" s="48" t="s">
        <v>52</v>
      </c>
      <c r="C28" s="58" t="s">
        <v>53</v>
      </c>
      <c r="D28" s="334">
        <f t="shared" si="1"/>
        <v>0</v>
      </c>
      <c r="E28" s="57"/>
      <c r="F28" s="57"/>
      <c r="G28" s="57"/>
      <c r="H28" s="57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400"/>
      <c r="T28" s="94"/>
      <c r="U28" s="94"/>
      <c r="V28" s="94"/>
      <c r="W28" s="94"/>
      <c r="X28" s="94"/>
      <c r="Y28" s="94"/>
      <c r="Z28" s="82"/>
      <c r="AA28" s="82"/>
      <c r="AB28" s="82"/>
    </row>
    <row r="29" spans="1:28" s="177" customFormat="1" ht="47.25">
      <c r="A29" s="55" t="s">
        <v>321</v>
      </c>
      <c r="B29" s="56" t="s">
        <v>54</v>
      </c>
      <c r="C29" s="534" t="s">
        <v>55</v>
      </c>
      <c r="D29" s="535">
        <f>SUM(D30:D40)</f>
        <v>1.28</v>
      </c>
      <c r="E29" s="535">
        <f>SUM(E30:E40)</f>
        <v>0</v>
      </c>
      <c r="F29" s="535">
        <f t="shared" ref="F29:Y29" si="2">SUM(F30:F40)</f>
        <v>0</v>
      </c>
      <c r="G29" s="535">
        <f t="shared" si="2"/>
        <v>0</v>
      </c>
      <c r="H29" s="535">
        <f t="shared" si="2"/>
        <v>0.1</v>
      </c>
      <c r="I29" s="535">
        <f t="shared" si="2"/>
        <v>0</v>
      </c>
      <c r="J29" s="535">
        <f t="shared" si="2"/>
        <v>0</v>
      </c>
      <c r="K29" s="535">
        <f t="shared" si="2"/>
        <v>0</v>
      </c>
      <c r="L29" s="535">
        <f t="shared" si="2"/>
        <v>0</v>
      </c>
      <c r="M29" s="535">
        <f t="shared" si="2"/>
        <v>0</v>
      </c>
      <c r="N29" s="535">
        <f t="shared" si="2"/>
        <v>0</v>
      </c>
      <c r="O29" s="535">
        <f t="shared" si="2"/>
        <v>0.09</v>
      </c>
      <c r="P29" s="535">
        <f t="shared" si="2"/>
        <v>0</v>
      </c>
      <c r="Q29" s="535">
        <f t="shared" si="2"/>
        <v>0.8</v>
      </c>
      <c r="R29" s="535">
        <f t="shared" si="2"/>
        <v>0</v>
      </c>
      <c r="S29" s="535">
        <f t="shared" si="2"/>
        <v>0.1</v>
      </c>
      <c r="T29" s="535">
        <f t="shared" si="2"/>
        <v>0</v>
      </c>
      <c r="U29" s="535">
        <f t="shared" si="2"/>
        <v>0.09</v>
      </c>
      <c r="V29" s="535">
        <f t="shared" si="2"/>
        <v>0</v>
      </c>
      <c r="W29" s="535">
        <f t="shared" si="2"/>
        <v>0</v>
      </c>
      <c r="X29" s="535">
        <f t="shared" si="2"/>
        <v>0.1</v>
      </c>
      <c r="Y29" s="535">
        <f t="shared" si="2"/>
        <v>0</v>
      </c>
      <c r="Z29" s="178"/>
      <c r="AA29" s="178"/>
    </row>
    <row r="30" spans="1:28" s="237" customFormat="1" ht="31.5">
      <c r="A30" s="51" t="s">
        <v>208</v>
      </c>
      <c r="B30" s="52" t="s">
        <v>209</v>
      </c>
      <c r="C30" s="139" t="s">
        <v>210</v>
      </c>
      <c r="D30" s="536">
        <f>SUM(E30:Y30)</f>
        <v>0.18</v>
      </c>
      <c r="E30" s="246"/>
      <c r="F30" s="246"/>
      <c r="G30" s="246"/>
      <c r="H30" s="246"/>
      <c r="I30" s="247"/>
      <c r="J30" s="247"/>
      <c r="K30" s="247"/>
      <c r="L30" s="247"/>
      <c r="M30" s="247"/>
      <c r="N30" s="247"/>
      <c r="O30" s="247">
        <v>0.09</v>
      </c>
      <c r="P30" s="247"/>
      <c r="Q30" s="247"/>
      <c r="R30" s="247"/>
      <c r="S30" s="401"/>
      <c r="T30" s="247"/>
      <c r="U30" s="247">
        <v>0.09</v>
      </c>
      <c r="V30" s="247"/>
      <c r="W30" s="247"/>
      <c r="X30" s="247"/>
      <c r="Y30" s="247"/>
      <c r="Z30" s="248"/>
      <c r="AA30" s="248"/>
    </row>
    <row r="31" spans="1:28" s="237" customFormat="1" ht="31.5">
      <c r="A31" s="51" t="s">
        <v>211</v>
      </c>
      <c r="B31" s="52" t="s">
        <v>212</v>
      </c>
      <c r="C31" s="139" t="s">
        <v>213</v>
      </c>
      <c r="D31" s="536">
        <f t="shared" ref="D31:D57" si="3">SUM(E31:Y31)</f>
        <v>0</v>
      </c>
      <c r="E31" s="246"/>
      <c r="F31" s="246"/>
      <c r="G31" s="246"/>
      <c r="H31" s="246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401"/>
      <c r="T31" s="247"/>
      <c r="U31" s="247"/>
      <c r="V31" s="247"/>
      <c r="W31" s="247"/>
      <c r="X31" s="247"/>
      <c r="Y31" s="247"/>
      <c r="Z31" s="248"/>
      <c r="AA31" s="248"/>
    </row>
    <row r="32" spans="1:28" s="237" customFormat="1" ht="15.75">
      <c r="A32" s="51" t="s">
        <v>214</v>
      </c>
      <c r="B32" s="52" t="s">
        <v>215</v>
      </c>
      <c r="C32" s="139" t="s">
        <v>216</v>
      </c>
      <c r="D32" s="536">
        <f t="shared" si="3"/>
        <v>0</v>
      </c>
      <c r="E32" s="246"/>
      <c r="F32" s="246"/>
      <c r="G32" s="246"/>
      <c r="H32" s="246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401"/>
      <c r="T32" s="247"/>
      <c r="U32" s="247"/>
      <c r="V32" s="247"/>
      <c r="W32" s="247"/>
      <c r="X32" s="247"/>
      <c r="Y32" s="247"/>
      <c r="Z32" s="248"/>
      <c r="AA32" s="248"/>
    </row>
    <row r="33" spans="1:27" s="237" customFormat="1" ht="31.5">
      <c r="A33" s="51" t="s">
        <v>217</v>
      </c>
      <c r="B33" s="52" t="s">
        <v>218</v>
      </c>
      <c r="C33" s="139" t="s">
        <v>182</v>
      </c>
      <c r="D33" s="536">
        <f t="shared" si="3"/>
        <v>0.2</v>
      </c>
      <c r="E33" s="246"/>
      <c r="F33" s="246"/>
      <c r="G33" s="246"/>
      <c r="H33" s="246">
        <v>0.1</v>
      </c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401">
        <v>0.1</v>
      </c>
      <c r="T33" s="247"/>
      <c r="U33" s="247"/>
      <c r="V33" s="247"/>
      <c r="W33" s="247"/>
      <c r="X33" s="247"/>
      <c r="Y33" s="247"/>
      <c r="Z33" s="248"/>
      <c r="AA33" s="248"/>
    </row>
    <row r="34" spans="1:27" s="237" customFormat="1" ht="31.5">
      <c r="A34" s="51" t="s">
        <v>219</v>
      </c>
      <c r="B34" s="52" t="s">
        <v>220</v>
      </c>
      <c r="C34" s="139" t="s">
        <v>221</v>
      </c>
      <c r="D34" s="536">
        <f t="shared" si="3"/>
        <v>0</v>
      </c>
      <c r="E34" s="246"/>
      <c r="F34" s="246"/>
      <c r="G34" s="246"/>
      <c r="H34" s="246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401"/>
      <c r="T34" s="247"/>
      <c r="U34" s="247"/>
      <c r="V34" s="247"/>
      <c r="W34" s="247"/>
      <c r="X34" s="247"/>
      <c r="Y34" s="247"/>
      <c r="Z34" s="248"/>
      <c r="AA34" s="248"/>
    </row>
    <row r="35" spans="1:27" s="237" customFormat="1" ht="31.5">
      <c r="A35" s="51" t="s">
        <v>222</v>
      </c>
      <c r="B35" s="52" t="s">
        <v>223</v>
      </c>
      <c r="C35" s="139" t="s">
        <v>224</v>
      </c>
      <c r="D35" s="536">
        <f t="shared" si="3"/>
        <v>0</v>
      </c>
      <c r="E35" s="246"/>
      <c r="F35" s="246"/>
      <c r="G35" s="246"/>
      <c r="H35" s="246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401"/>
      <c r="T35" s="247"/>
      <c r="U35" s="247"/>
      <c r="V35" s="247"/>
      <c r="W35" s="247"/>
      <c r="X35" s="247"/>
      <c r="Y35" s="247"/>
      <c r="Z35" s="248"/>
      <c r="AA35" s="248"/>
    </row>
    <row r="36" spans="1:27" s="237" customFormat="1" ht="15.75">
      <c r="A36" s="51" t="s">
        <v>225</v>
      </c>
      <c r="B36" s="52" t="s">
        <v>226</v>
      </c>
      <c r="C36" s="139" t="s">
        <v>180</v>
      </c>
      <c r="D36" s="536">
        <f t="shared" si="3"/>
        <v>0.9</v>
      </c>
      <c r="E36" s="246"/>
      <c r="F36" s="246"/>
      <c r="G36" s="246"/>
      <c r="H36" s="246"/>
      <c r="I36" s="247"/>
      <c r="J36" s="247"/>
      <c r="K36" s="247"/>
      <c r="L36" s="247"/>
      <c r="M36" s="247"/>
      <c r="N36" s="247"/>
      <c r="O36" s="247"/>
      <c r="P36" s="247"/>
      <c r="Q36" s="247">
        <v>0.8</v>
      </c>
      <c r="R36" s="247"/>
      <c r="S36" s="401"/>
      <c r="T36" s="247"/>
      <c r="U36" s="247"/>
      <c r="V36" s="247"/>
      <c r="W36" s="247"/>
      <c r="X36" s="247">
        <v>0.1</v>
      </c>
      <c r="Y36" s="247"/>
      <c r="Z36" s="248"/>
      <c r="AA36" s="248"/>
    </row>
    <row r="37" spans="1:27" s="237" customFormat="1" ht="15.75">
      <c r="A37" s="51" t="s">
        <v>227</v>
      </c>
      <c r="B37" s="52" t="s">
        <v>228</v>
      </c>
      <c r="C37" s="139" t="s">
        <v>181</v>
      </c>
      <c r="D37" s="536">
        <f t="shared" si="3"/>
        <v>0</v>
      </c>
      <c r="E37" s="246"/>
      <c r="F37" s="246"/>
      <c r="G37" s="246"/>
      <c r="H37" s="246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401"/>
      <c r="T37" s="247"/>
      <c r="U37" s="247"/>
      <c r="V37" s="247"/>
      <c r="W37" s="247"/>
      <c r="X37" s="247"/>
      <c r="Y37" s="247"/>
      <c r="Z37" s="248"/>
      <c r="AA37" s="248"/>
    </row>
    <row r="38" spans="1:27" s="237" customFormat="1" ht="15.75">
      <c r="A38" s="51" t="s">
        <v>229</v>
      </c>
      <c r="B38" s="52" t="s">
        <v>230</v>
      </c>
      <c r="C38" s="139" t="s">
        <v>190</v>
      </c>
      <c r="D38" s="536">
        <f t="shared" si="3"/>
        <v>0</v>
      </c>
      <c r="E38" s="246"/>
      <c r="F38" s="246"/>
      <c r="G38" s="246"/>
      <c r="H38" s="246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401"/>
      <c r="T38" s="247"/>
      <c r="U38" s="247"/>
      <c r="V38" s="247"/>
      <c r="W38" s="247"/>
      <c r="X38" s="247"/>
      <c r="Y38" s="247"/>
      <c r="Z38" s="248"/>
      <c r="AA38" s="248"/>
    </row>
    <row r="39" spans="1:27" s="237" customFormat="1" ht="31.5">
      <c r="A39" s="51" t="s">
        <v>231</v>
      </c>
      <c r="B39" s="52" t="s">
        <v>232</v>
      </c>
      <c r="C39" s="139" t="s">
        <v>233</v>
      </c>
      <c r="D39" s="536">
        <f t="shared" si="3"/>
        <v>0</v>
      </c>
      <c r="E39" s="246"/>
      <c r="F39" s="246"/>
      <c r="G39" s="246"/>
      <c r="H39" s="246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401"/>
      <c r="T39" s="247"/>
      <c r="U39" s="247"/>
      <c r="V39" s="247"/>
      <c r="W39" s="247"/>
      <c r="X39" s="247"/>
      <c r="Y39" s="247"/>
      <c r="Z39" s="248"/>
      <c r="AA39" s="248"/>
    </row>
    <row r="40" spans="1:27" s="237" customFormat="1" ht="15.75">
      <c r="A40" s="51" t="s">
        <v>234</v>
      </c>
      <c r="B40" s="52" t="s">
        <v>235</v>
      </c>
      <c r="C40" s="139" t="s">
        <v>191</v>
      </c>
      <c r="D40" s="536">
        <f t="shared" si="3"/>
        <v>0</v>
      </c>
      <c r="E40" s="246"/>
      <c r="F40" s="246"/>
      <c r="G40" s="246"/>
      <c r="H40" s="246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401"/>
      <c r="T40" s="247"/>
      <c r="U40" s="247"/>
      <c r="V40" s="247"/>
      <c r="W40" s="247"/>
      <c r="X40" s="247"/>
      <c r="Y40" s="247"/>
      <c r="Z40" s="248"/>
      <c r="AA40" s="248"/>
    </row>
    <row r="41" spans="1:27" s="10" customFormat="1" ht="15.75">
      <c r="A41" s="60" t="s">
        <v>34</v>
      </c>
      <c r="B41" s="48" t="s">
        <v>56</v>
      </c>
      <c r="C41" s="54" t="s">
        <v>57</v>
      </c>
      <c r="D41" s="334">
        <f t="shared" si="3"/>
        <v>0</v>
      </c>
      <c r="E41" s="57"/>
      <c r="F41" s="57"/>
      <c r="G41" s="57"/>
      <c r="H41" s="57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400"/>
      <c r="T41" s="94"/>
      <c r="U41" s="94"/>
      <c r="V41" s="94"/>
      <c r="W41" s="94"/>
      <c r="X41" s="94"/>
      <c r="Y41" s="94"/>
      <c r="Z41" s="82"/>
      <c r="AA41" s="82"/>
    </row>
    <row r="42" spans="1:27" s="10" customFormat="1" ht="15.75">
      <c r="A42" s="47" t="s">
        <v>322</v>
      </c>
      <c r="B42" s="48" t="s">
        <v>58</v>
      </c>
      <c r="C42" s="58" t="s">
        <v>59</v>
      </c>
      <c r="D42" s="334">
        <f t="shared" si="3"/>
        <v>0</v>
      </c>
      <c r="E42" s="59"/>
      <c r="F42" s="59"/>
      <c r="G42" s="59"/>
      <c r="H42" s="59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400"/>
      <c r="T42" s="94"/>
      <c r="U42" s="94"/>
      <c r="V42" s="94"/>
      <c r="W42" s="94"/>
      <c r="X42" s="94"/>
      <c r="Y42" s="94"/>
      <c r="Z42" s="82"/>
      <c r="AA42" s="82"/>
    </row>
    <row r="43" spans="1:27" s="10" customFormat="1" ht="15.75">
      <c r="A43" s="47" t="s">
        <v>323</v>
      </c>
      <c r="B43" s="48" t="s">
        <v>60</v>
      </c>
      <c r="C43" s="58" t="s">
        <v>61</v>
      </c>
      <c r="D43" s="334">
        <f t="shared" si="3"/>
        <v>0</v>
      </c>
      <c r="E43" s="59"/>
      <c r="F43" s="59"/>
      <c r="G43" s="59"/>
      <c r="H43" s="59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400"/>
      <c r="T43" s="98"/>
      <c r="U43" s="94"/>
      <c r="V43" s="94"/>
      <c r="W43" s="94"/>
      <c r="X43" s="94"/>
      <c r="Y43" s="94"/>
      <c r="Z43" s="82"/>
      <c r="AA43" s="82"/>
    </row>
    <row r="44" spans="1:27" s="10" customFormat="1" ht="15.75">
      <c r="A44" s="47" t="s">
        <v>324</v>
      </c>
      <c r="B44" s="48" t="s">
        <v>62</v>
      </c>
      <c r="C44" s="54" t="s">
        <v>63</v>
      </c>
      <c r="D44" s="334">
        <f t="shared" si="3"/>
        <v>0</v>
      </c>
      <c r="E44" s="57"/>
      <c r="F44" s="57"/>
      <c r="G44" s="57"/>
      <c r="H44" s="57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400"/>
      <c r="T44" s="94"/>
      <c r="U44" s="94"/>
      <c r="V44" s="94"/>
      <c r="W44" s="94"/>
      <c r="X44" s="94"/>
      <c r="Y44" s="94"/>
      <c r="Z44" s="82"/>
      <c r="AA44" s="82"/>
    </row>
    <row r="45" spans="1:27" s="10" customFormat="1" ht="15.75">
      <c r="A45" s="47" t="s">
        <v>325</v>
      </c>
      <c r="B45" s="48" t="s">
        <v>64</v>
      </c>
      <c r="C45" s="54" t="s">
        <v>65</v>
      </c>
      <c r="D45" s="334">
        <f t="shared" si="3"/>
        <v>0.18</v>
      </c>
      <c r="E45" s="57">
        <v>0.18</v>
      </c>
      <c r="F45" s="57"/>
      <c r="G45" s="57"/>
      <c r="H45" s="57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400"/>
      <c r="T45" s="94"/>
      <c r="U45" s="94"/>
      <c r="V45" s="94"/>
      <c r="W45" s="94"/>
      <c r="X45" s="94"/>
      <c r="Y45" s="94"/>
      <c r="Z45" s="82"/>
      <c r="AA45" s="82"/>
    </row>
    <row r="46" spans="1:27" s="10" customFormat="1" ht="15.75">
      <c r="A46" s="47" t="s">
        <v>326</v>
      </c>
      <c r="B46" s="48" t="s">
        <v>66</v>
      </c>
      <c r="C46" s="54" t="s">
        <v>67</v>
      </c>
      <c r="D46" s="334">
        <f t="shared" si="3"/>
        <v>0</v>
      </c>
      <c r="E46" s="57"/>
      <c r="F46" s="57"/>
      <c r="G46" s="57"/>
      <c r="H46" s="57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400"/>
      <c r="T46" s="94"/>
      <c r="U46" s="94"/>
      <c r="V46" s="94"/>
      <c r="W46" s="94"/>
      <c r="X46" s="94"/>
      <c r="Y46" s="94"/>
      <c r="Z46" s="82"/>
      <c r="AA46" s="82"/>
    </row>
    <row r="47" spans="1:27" s="10" customFormat="1" ht="31.5">
      <c r="A47" s="47" t="s">
        <v>327</v>
      </c>
      <c r="B47" s="48" t="s">
        <v>68</v>
      </c>
      <c r="C47" s="54" t="s">
        <v>69</v>
      </c>
      <c r="D47" s="334">
        <f t="shared" si="3"/>
        <v>0</v>
      </c>
      <c r="E47" s="57"/>
      <c r="F47" s="57"/>
      <c r="G47" s="57"/>
      <c r="H47" s="57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400"/>
      <c r="T47" s="94"/>
      <c r="U47" s="94"/>
      <c r="V47" s="94"/>
      <c r="W47" s="94"/>
      <c r="X47" s="94"/>
      <c r="Y47" s="94"/>
      <c r="Z47" s="82"/>
      <c r="AA47" s="82"/>
    </row>
    <row r="48" spans="1:27" s="10" customFormat="1" ht="15.75">
      <c r="A48" s="47" t="s">
        <v>328</v>
      </c>
      <c r="B48" s="48" t="s">
        <v>70</v>
      </c>
      <c r="C48" s="54" t="s">
        <v>71</v>
      </c>
      <c r="D48" s="334">
        <f t="shared" si="3"/>
        <v>0</v>
      </c>
      <c r="E48" s="57"/>
      <c r="F48" s="57"/>
      <c r="G48" s="57"/>
      <c r="H48" s="57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400"/>
      <c r="T48" s="94"/>
      <c r="U48" s="94"/>
      <c r="V48" s="94"/>
      <c r="W48" s="94"/>
      <c r="X48" s="94"/>
      <c r="Y48" s="94"/>
      <c r="Z48" s="82"/>
      <c r="AA48" s="82"/>
    </row>
    <row r="49" spans="1:27" s="10" customFormat="1" ht="15.75">
      <c r="A49" s="47" t="s">
        <v>329</v>
      </c>
      <c r="B49" s="48" t="s">
        <v>72</v>
      </c>
      <c r="C49" s="54" t="s">
        <v>73</v>
      </c>
      <c r="D49" s="334">
        <f t="shared" si="3"/>
        <v>0</v>
      </c>
      <c r="E49" s="57"/>
      <c r="F49" s="57"/>
      <c r="G49" s="57"/>
      <c r="H49" s="57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400"/>
      <c r="T49" s="94"/>
      <c r="U49" s="94"/>
      <c r="V49" s="94"/>
      <c r="W49" s="94"/>
      <c r="X49" s="94"/>
      <c r="Y49" s="94"/>
      <c r="Z49" s="82"/>
      <c r="AA49" s="82"/>
    </row>
    <row r="50" spans="1:27" s="10" customFormat="1" ht="31.5">
      <c r="A50" s="47" t="s">
        <v>330</v>
      </c>
      <c r="B50" s="48" t="s">
        <v>74</v>
      </c>
      <c r="C50" s="54" t="s">
        <v>75</v>
      </c>
      <c r="D50" s="334">
        <f t="shared" si="3"/>
        <v>0</v>
      </c>
      <c r="E50" s="57"/>
      <c r="F50" s="57"/>
      <c r="G50" s="57"/>
      <c r="H50" s="57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400"/>
      <c r="T50" s="94"/>
      <c r="U50" s="94"/>
      <c r="V50" s="94"/>
      <c r="W50" s="94"/>
      <c r="X50" s="94"/>
      <c r="Y50" s="94"/>
      <c r="Z50" s="82"/>
      <c r="AA50" s="82"/>
    </row>
    <row r="51" spans="1:27" s="10" customFormat="1" ht="31.5">
      <c r="A51" s="60" t="s">
        <v>37</v>
      </c>
      <c r="B51" s="48" t="s">
        <v>76</v>
      </c>
      <c r="C51" s="54" t="s">
        <v>77</v>
      </c>
      <c r="D51" s="334">
        <f t="shared" si="3"/>
        <v>0</v>
      </c>
      <c r="E51" s="57"/>
      <c r="F51" s="57"/>
      <c r="G51" s="57"/>
      <c r="H51" s="57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400"/>
      <c r="T51" s="94"/>
      <c r="U51" s="94"/>
      <c r="V51" s="94"/>
      <c r="W51" s="94"/>
      <c r="X51" s="94"/>
      <c r="Y51" s="94"/>
      <c r="Z51" s="82"/>
      <c r="AA51" s="82"/>
    </row>
    <row r="52" spans="1:27" s="10" customFormat="1" ht="15.75">
      <c r="A52" s="47" t="s">
        <v>332</v>
      </c>
      <c r="B52" s="48" t="s">
        <v>78</v>
      </c>
      <c r="C52" s="54" t="s">
        <v>79</v>
      </c>
      <c r="D52" s="334">
        <f t="shared" si="3"/>
        <v>0</v>
      </c>
      <c r="E52" s="57"/>
      <c r="F52" s="57"/>
      <c r="G52" s="57"/>
      <c r="H52" s="57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400"/>
      <c r="T52" s="94"/>
      <c r="U52" s="94"/>
      <c r="V52" s="94"/>
      <c r="W52" s="94"/>
      <c r="X52" s="94"/>
      <c r="Y52" s="94"/>
      <c r="Z52" s="82"/>
      <c r="AA52" s="82"/>
    </row>
    <row r="53" spans="1:27" s="10" customFormat="1" ht="31.5">
      <c r="A53" s="47" t="s">
        <v>333</v>
      </c>
      <c r="B53" s="48" t="s">
        <v>80</v>
      </c>
      <c r="C53" s="54" t="s">
        <v>81</v>
      </c>
      <c r="D53" s="334">
        <f t="shared" si="3"/>
        <v>0</v>
      </c>
      <c r="E53" s="57"/>
      <c r="F53" s="57"/>
      <c r="G53" s="57"/>
      <c r="H53" s="57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400"/>
      <c r="T53" s="94"/>
      <c r="U53" s="94"/>
      <c r="V53" s="94"/>
      <c r="W53" s="94"/>
      <c r="X53" s="94"/>
      <c r="Y53" s="94"/>
      <c r="Z53" s="82"/>
      <c r="AA53" s="82"/>
    </row>
    <row r="54" spans="1:27" s="10" customFormat="1" ht="15.75">
      <c r="A54" s="47" t="s">
        <v>334</v>
      </c>
      <c r="B54" s="48" t="s">
        <v>82</v>
      </c>
      <c r="C54" s="54" t="s">
        <v>83</v>
      </c>
      <c r="D54" s="334">
        <f t="shared" si="3"/>
        <v>0</v>
      </c>
      <c r="E54" s="57"/>
      <c r="F54" s="57"/>
      <c r="G54" s="57"/>
      <c r="H54" s="57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400"/>
      <c r="T54" s="94"/>
      <c r="U54" s="94"/>
      <c r="V54" s="94"/>
      <c r="W54" s="94"/>
      <c r="X54" s="94"/>
      <c r="Y54" s="94"/>
      <c r="Z54" s="82"/>
      <c r="AA54" s="82"/>
    </row>
    <row r="55" spans="1:27" s="10" customFormat="1" ht="31.5">
      <c r="A55" s="47" t="s">
        <v>335</v>
      </c>
      <c r="B55" s="48" t="s">
        <v>84</v>
      </c>
      <c r="C55" s="54" t="s">
        <v>85</v>
      </c>
      <c r="D55" s="334">
        <f t="shared" si="3"/>
        <v>0</v>
      </c>
      <c r="E55" s="57"/>
      <c r="F55" s="57"/>
      <c r="G55" s="57"/>
      <c r="H55" s="57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400"/>
      <c r="T55" s="94"/>
      <c r="U55" s="94"/>
      <c r="V55" s="94"/>
      <c r="W55" s="94"/>
      <c r="X55" s="94"/>
      <c r="Y55" s="94"/>
      <c r="Z55" s="82"/>
      <c r="AA55" s="82"/>
    </row>
    <row r="56" spans="1:27" s="10" customFormat="1" ht="15.75">
      <c r="A56" s="47" t="s">
        <v>336</v>
      </c>
      <c r="B56" s="48" t="s">
        <v>86</v>
      </c>
      <c r="C56" s="54" t="s">
        <v>87</v>
      </c>
      <c r="D56" s="334">
        <f t="shared" si="3"/>
        <v>0</v>
      </c>
      <c r="E56" s="57"/>
      <c r="F56" s="57"/>
      <c r="G56" s="57"/>
      <c r="H56" s="57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400"/>
      <c r="T56" s="94"/>
      <c r="U56" s="94"/>
      <c r="V56" s="94"/>
      <c r="W56" s="94"/>
      <c r="X56" s="94"/>
      <c r="Y56" s="94"/>
      <c r="Z56" s="82"/>
      <c r="AA56" s="82"/>
    </row>
    <row r="57" spans="1:27" s="10" customFormat="1" ht="15.75">
      <c r="A57" s="99" t="s">
        <v>337</v>
      </c>
      <c r="B57" s="68" t="s">
        <v>88</v>
      </c>
      <c r="C57" s="69" t="s">
        <v>89</v>
      </c>
      <c r="D57" s="334">
        <f t="shared" si="3"/>
        <v>0</v>
      </c>
      <c r="E57" s="100"/>
      <c r="F57" s="100"/>
      <c r="G57" s="100"/>
      <c r="H57" s="100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402"/>
      <c r="T57" s="101"/>
      <c r="U57" s="101"/>
      <c r="V57" s="101"/>
      <c r="W57" s="101"/>
      <c r="X57" s="101"/>
      <c r="Y57" s="101"/>
      <c r="Z57" s="82"/>
      <c r="AA57" s="82"/>
    </row>
    <row r="59" spans="1:27"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03"/>
      <c r="T59" s="43"/>
      <c r="U59" s="43"/>
      <c r="V59" s="43"/>
      <c r="W59" s="43"/>
      <c r="X59" s="43"/>
      <c r="Y59" s="43"/>
    </row>
    <row r="60" spans="1:27" s="66" customFormat="1">
      <c r="S60" s="404"/>
    </row>
    <row r="61" spans="1:27">
      <c r="S61" s="405"/>
    </row>
    <row r="66" spans="3:25" s="249" customFormat="1" ht="15.75">
      <c r="C66" s="250" t="s">
        <v>91</v>
      </c>
      <c r="D66" s="251">
        <f>SUM(E66:Y66)</f>
        <v>3216.6200000000003</v>
      </c>
      <c r="E66" s="252">
        <v>32.92</v>
      </c>
      <c r="F66" s="252">
        <v>307.44</v>
      </c>
      <c r="G66" s="252">
        <v>78.72</v>
      </c>
      <c r="H66" s="252">
        <v>36.979999999999997</v>
      </c>
      <c r="I66" s="252">
        <v>371.81</v>
      </c>
      <c r="J66" s="252">
        <v>57.7</v>
      </c>
      <c r="K66" s="252">
        <v>52.05</v>
      </c>
      <c r="L66" s="252">
        <v>99.8</v>
      </c>
      <c r="M66" s="252">
        <v>12.32</v>
      </c>
      <c r="N66" s="252">
        <v>77.48</v>
      </c>
      <c r="O66" s="252">
        <v>19.28</v>
      </c>
      <c r="P66" s="252">
        <v>27.01</v>
      </c>
      <c r="Q66" s="252">
        <v>682.81</v>
      </c>
      <c r="R66" s="252">
        <v>81.02</v>
      </c>
      <c r="S66" s="406">
        <v>29.77</v>
      </c>
      <c r="T66" s="252">
        <v>117.24</v>
      </c>
      <c r="U66" s="252">
        <v>476.78</v>
      </c>
      <c r="V66" s="252">
        <v>57.53</v>
      </c>
      <c r="W66" s="252">
        <v>3.89</v>
      </c>
      <c r="X66" s="252">
        <v>17.510000000000002</v>
      </c>
      <c r="Y66" s="252">
        <v>576.55999999999995</v>
      </c>
    </row>
  </sheetData>
  <mergeCells count="7">
    <mergeCell ref="D4:D5"/>
    <mergeCell ref="E4:Y4"/>
    <mergeCell ref="V3:X3"/>
    <mergeCell ref="A2:Y2"/>
    <mergeCell ref="A4:A5"/>
    <mergeCell ref="B4:B5"/>
    <mergeCell ref="C4:C5"/>
  </mergeCells>
  <phoneticPr fontId="22" type="noConversion"/>
  <pageMargins left="1.1811023622047245" right="0.39370078740157483" top="0.78740157480314965" bottom="0.78740157480314965" header="0.31496062992125984" footer="0.31496062992125984"/>
  <pageSetup paperSize="8" scale="80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97"/>
  <sheetViews>
    <sheetView zoomScale="85" zoomScaleNormal="85" workbookViewId="0">
      <selection activeCell="H84" sqref="H84"/>
    </sheetView>
  </sheetViews>
  <sheetFormatPr defaultRowHeight="15"/>
  <cols>
    <col min="1" max="1" width="7" style="256" customWidth="1"/>
    <col min="2" max="2" width="32.42578125" style="256" customWidth="1"/>
    <col min="3" max="5" width="9.85546875" style="263" customWidth="1"/>
    <col min="6" max="6" width="12.5703125" style="256" customWidth="1"/>
    <col min="7" max="7" width="14.85546875" style="256" customWidth="1"/>
    <col min="8" max="8" width="24.140625" style="256" customWidth="1"/>
    <col min="9" max="9" width="31.7109375" style="256" customWidth="1"/>
    <col min="10" max="16384" width="9.140625" style="256"/>
  </cols>
  <sheetData>
    <row r="1" spans="1:14" ht="15.75">
      <c r="A1" s="23" t="s">
        <v>380</v>
      </c>
      <c r="B1" s="71"/>
      <c r="C1" s="144"/>
      <c r="D1" s="144"/>
      <c r="E1" s="144"/>
      <c r="F1" s="255"/>
      <c r="G1" s="255"/>
      <c r="H1" s="71"/>
    </row>
    <row r="2" spans="1:14" ht="15.75" customHeight="1">
      <c r="A2" s="611" t="s">
        <v>397</v>
      </c>
      <c r="B2" s="611"/>
      <c r="C2" s="611"/>
      <c r="D2" s="611"/>
      <c r="E2" s="611"/>
      <c r="F2" s="611"/>
      <c r="G2" s="611"/>
      <c r="H2" s="611"/>
      <c r="I2" s="611"/>
    </row>
    <row r="3" spans="1:14" ht="15.75">
      <c r="A3" s="24"/>
      <c r="B3" s="6"/>
      <c r="C3" s="264"/>
      <c r="D3" s="264"/>
      <c r="E3" s="265"/>
      <c r="F3" s="74"/>
      <c r="G3" s="74"/>
      <c r="H3" s="2"/>
    </row>
    <row r="4" spans="1:14" ht="15.75">
      <c r="A4" s="631" t="s">
        <v>2</v>
      </c>
      <c r="B4" s="631" t="s">
        <v>153</v>
      </c>
      <c r="C4" s="631" t="s">
        <v>294</v>
      </c>
      <c r="D4" s="622" t="s">
        <v>295</v>
      </c>
      <c r="E4" s="629" t="s">
        <v>296</v>
      </c>
      <c r="F4" s="629"/>
      <c r="G4" s="624" t="s">
        <v>154</v>
      </c>
      <c r="H4" s="624" t="s">
        <v>202</v>
      </c>
      <c r="I4" s="639" t="s">
        <v>205</v>
      </c>
    </row>
    <row r="5" spans="1:14" ht="77.25" customHeight="1">
      <c r="A5" s="640"/>
      <c r="B5" s="640"/>
      <c r="C5" s="640"/>
      <c r="D5" s="623"/>
      <c r="E5" s="25" t="s">
        <v>155</v>
      </c>
      <c r="F5" s="25" t="s">
        <v>156</v>
      </c>
      <c r="G5" s="624"/>
      <c r="H5" s="624"/>
      <c r="I5" s="639"/>
    </row>
    <row r="6" spans="1:14" ht="31.5">
      <c r="A6" s="26">
        <v>-1</v>
      </c>
      <c r="B6" s="8">
        <v>-2</v>
      </c>
      <c r="C6" s="266" t="s">
        <v>297</v>
      </c>
      <c r="D6" s="266">
        <v>-4</v>
      </c>
      <c r="E6" s="266">
        <v>-5</v>
      </c>
      <c r="F6" s="8">
        <v>-6</v>
      </c>
      <c r="G6" s="8">
        <v>-7</v>
      </c>
      <c r="H6" s="8">
        <v>-8</v>
      </c>
      <c r="I6" s="269"/>
    </row>
    <row r="7" spans="1:14" ht="45.75" customHeight="1">
      <c r="A7" s="217">
        <v>1</v>
      </c>
      <c r="B7" s="254" t="s">
        <v>157</v>
      </c>
      <c r="C7" s="259"/>
      <c r="D7" s="259"/>
      <c r="E7" s="259"/>
      <c r="F7" s="253"/>
      <c r="G7" s="253"/>
      <c r="H7" s="253"/>
      <c r="I7" s="262"/>
    </row>
    <row r="8" spans="1:14" ht="45.75" customHeight="1">
      <c r="A8" s="270" t="s">
        <v>10</v>
      </c>
      <c r="B8" s="271" t="s">
        <v>158</v>
      </c>
      <c r="C8" s="268"/>
      <c r="D8" s="268"/>
      <c r="E8" s="268"/>
      <c r="F8" s="260"/>
      <c r="G8" s="260"/>
      <c r="H8" s="260"/>
      <c r="I8" s="262"/>
    </row>
    <row r="9" spans="1:14" ht="52.5" customHeight="1">
      <c r="A9" s="273" t="s">
        <v>309</v>
      </c>
      <c r="B9" s="272" t="s">
        <v>201</v>
      </c>
      <c r="C9" s="267"/>
      <c r="D9" s="267"/>
      <c r="E9" s="267"/>
      <c r="F9" s="262"/>
      <c r="G9" s="262"/>
      <c r="H9" s="262"/>
      <c r="I9" s="262"/>
    </row>
    <row r="10" spans="1:14" ht="63">
      <c r="A10" s="273" t="s">
        <v>159</v>
      </c>
      <c r="B10" s="272" t="s">
        <v>195</v>
      </c>
      <c r="C10" s="267"/>
      <c r="D10" s="267"/>
      <c r="E10" s="267"/>
      <c r="F10" s="117"/>
      <c r="G10" s="262"/>
      <c r="H10" s="262"/>
      <c r="I10" s="262"/>
    </row>
    <row r="11" spans="1:14" s="257" customFormat="1" ht="105" customHeight="1">
      <c r="A11" s="483" t="s">
        <v>160</v>
      </c>
      <c r="B11" s="484" t="s">
        <v>575</v>
      </c>
      <c r="C11" s="485"/>
      <c r="D11" s="485"/>
      <c r="E11" s="485"/>
      <c r="F11" s="486"/>
      <c r="G11" s="487"/>
      <c r="H11" s="486"/>
      <c r="I11" s="486"/>
      <c r="L11" s="462"/>
    </row>
    <row r="12" spans="1:14" s="257" customFormat="1" ht="47.25">
      <c r="A12" s="416">
        <v>1</v>
      </c>
      <c r="B12" s="416" t="s">
        <v>421</v>
      </c>
      <c r="C12" s="495">
        <v>0.8</v>
      </c>
      <c r="D12" s="489"/>
      <c r="E12" s="489">
        <v>0.8</v>
      </c>
      <c r="F12" s="490" t="s">
        <v>18</v>
      </c>
      <c r="G12" s="416" t="s">
        <v>193</v>
      </c>
      <c r="H12" s="416" t="s">
        <v>475</v>
      </c>
      <c r="I12" s="416" t="s">
        <v>521</v>
      </c>
      <c r="J12" s="537" t="s">
        <v>577</v>
      </c>
      <c r="K12" s="258"/>
      <c r="L12" s="258"/>
      <c r="M12" s="258"/>
      <c r="N12" s="258"/>
    </row>
    <row r="13" spans="1:14" s="562" customFormat="1" ht="39" customHeight="1">
      <c r="A13" s="557" t="s">
        <v>580</v>
      </c>
      <c r="B13" s="557" t="s">
        <v>581</v>
      </c>
      <c r="C13" s="558"/>
      <c r="D13" s="559"/>
      <c r="E13" s="559"/>
      <c r="F13" s="560"/>
      <c r="G13" s="557"/>
      <c r="H13" s="557"/>
      <c r="I13" s="557"/>
      <c r="J13" s="561"/>
      <c r="K13" s="561"/>
      <c r="L13" s="561"/>
      <c r="M13" s="561"/>
      <c r="N13" s="561"/>
    </row>
    <row r="14" spans="1:14" s="261" customFormat="1" ht="31.5">
      <c r="A14" s="416">
        <v>1</v>
      </c>
      <c r="B14" s="416" t="s">
        <v>413</v>
      </c>
      <c r="C14" s="495">
        <v>0.4</v>
      </c>
      <c r="D14" s="117">
        <v>0.4</v>
      </c>
      <c r="E14" s="489"/>
      <c r="F14" s="496"/>
      <c r="G14" s="416" t="s">
        <v>176</v>
      </c>
      <c r="H14" s="416" t="s">
        <v>468</v>
      </c>
      <c r="I14" s="416" t="s">
        <v>516</v>
      </c>
      <c r="J14" s="70" t="s">
        <v>579</v>
      </c>
      <c r="K14" s="256"/>
      <c r="L14" s="256"/>
      <c r="M14" s="256"/>
      <c r="N14" s="256"/>
    </row>
    <row r="15" spans="1:14" s="257" customFormat="1" ht="31.5">
      <c r="A15" s="416">
        <v>2</v>
      </c>
      <c r="B15" s="416" t="s">
        <v>414</v>
      </c>
      <c r="C15" s="495">
        <v>0.2</v>
      </c>
      <c r="D15" s="489"/>
      <c r="E15" s="489">
        <v>0.2</v>
      </c>
      <c r="F15" s="490" t="s">
        <v>568</v>
      </c>
      <c r="G15" s="416" t="s">
        <v>178</v>
      </c>
      <c r="H15" s="416" t="s">
        <v>469</v>
      </c>
      <c r="I15" s="416" t="s">
        <v>517</v>
      </c>
      <c r="J15" s="70" t="s">
        <v>579</v>
      </c>
      <c r="K15" s="258"/>
      <c r="L15" s="258"/>
      <c r="M15" s="258"/>
      <c r="N15" s="258"/>
    </row>
    <row r="16" spans="1:14" s="257" customFormat="1" ht="31.5">
      <c r="A16" s="416">
        <v>3</v>
      </c>
      <c r="B16" s="416" t="s">
        <v>415</v>
      </c>
      <c r="C16" s="495">
        <v>1</v>
      </c>
      <c r="D16" s="117"/>
      <c r="E16" s="489">
        <v>1</v>
      </c>
      <c r="F16" s="496" t="s">
        <v>544</v>
      </c>
      <c r="G16" s="416" t="s">
        <v>168</v>
      </c>
      <c r="H16" s="416" t="s">
        <v>470</v>
      </c>
      <c r="I16" s="416" t="s">
        <v>518</v>
      </c>
      <c r="J16" s="70" t="s">
        <v>579</v>
      </c>
      <c r="K16" s="256"/>
      <c r="L16" s="256"/>
      <c r="M16" s="256"/>
      <c r="N16" s="256"/>
    </row>
    <row r="17" spans="1:14" s="257" customFormat="1" ht="63">
      <c r="A17" s="416">
        <v>4</v>
      </c>
      <c r="B17" s="490" t="s">
        <v>435</v>
      </c>
      <c r="C17" s="495">
        <v>18.350000000000001</v>
      </c>
      <c r="D17" s="489"/>
      <c r="E17" s="489">
        <v>18.350000000000001</v>
      </c>
      <c r="F17" s="499" t="s">
        <v>558</v>
      </c>
      <c r="G17" s="490" t="s">
        <v>455</v>
      </c>
      <c r="H17" s="482" t="s">
        <v>459</v>
      </c>
      <c r="I17" s="490" t="s">
        <v>528</v>
      </c>
      <c r="J17" s="70" t="s">
        <v>579</v>
      </c>
      <c r="K17" s="258"/>
      <c r="L17" s="258"/>
      <c r="M17" s="258"/>
      <c r="N17" s="258"/>
    </row>
    <row r="18" spans="1:14" s="257" customFormat="1" ht="94.5">
      <c r="A18" s="416">
        <v>5</v>
      </c>
      <c r="B18" s="490" t="s">
        <v>372</v>
      </c>
      <c r="C18" s="489">
        <v>0.11</v>
      </c>
      <c r="D18" s="117"/>
      <c r="E18" s="489">
        <v>0.11</v>
      </c>
      <c r="F18" s="490" t="s">
        <v>51</v>
      </c>
      <c r="G18" s="416" t="s">
        <v>170</v>
      </c>
      <c r="H18" s="416" t="s">
        <v>377</v>
      </c>
      <c r="I18" s="490" t="s">
        <v>383</v>
      </c>
      <c r="J18" s="70" t="s">
        <v>579</v>
      </c>
      <c r="K18" s="73">
        <v>16</v>
      </c>
      <c r="L18" s="73"/>
      <c r="M18" s="73"/>
      <c r="N18" s="73"/>
    </row>
    <row r="19" spans="1:14" s="257" customFormat="1" ht="31.5">
      <c r="A19" s="416">
        <v>6</v>
      </c>
      <c r="B19" s="416" t="s">
        <v>417</v>
      </c>
      <c r="C19" s="414">
        <v>0.1</v>
      </c>
      <c r="D19" s="415"/>
      <c r="E19" s="414">
        <v>0.1</v>
      </c>
      <c r="F19" s="416" t="s">
        <v>65</v>
      </c>
      <c r="G19" s="416" t="s">
        <v>176</v>
      </c>
      <c r="H19" s="416" t="s">
        <v>468</v>
      </c>
      <c r="I19" s="416" t="s">
        <v>537</v>
      </c>
      <c r="J19" s="70" t="s">
        <v>579</v>
      </c>
      <c r="K19" s="417"/>
      <c r="L19" s="417"/>
      <c r="M19" s="418"/>
      <c r="N19" s="419"/>
    </row>
    <row r="20" spans="1:14" s="261" customFormat="1" ht="40.5" customHeight="1">
      <c r="A20" s="416">
        <v>7</v>
      </c>
      <c r="B20" s="416" t="s">
        <v>448</v>
      </c>
      <c r="C20" s="414">
        <v>0.18</v>
      </c>
      <c r="D20" s="498"/>
      <c r="E20" s="498">
        <v>0.18</v>
      </c>
      <c r="F20" s="384" t="s">
        <v>91</v>
      </c>
      <c r="G20" s="416" t="s">
        <v>170</v>
      </c>
      <c r="H20" s="416" t="s">
        <v>502</v>
      </c>
      <c r="I20" s="416" t="s">
        <v>538</v>
      </c>
      <c r="J20" s="70" t="s">
        <v>579</v>
      </c>
      <c r="K20" s="256"/>
      <c r="L20" s="256"/>
      <c r="M20" s="256"/>
      <c r="N20" s="256"/>
    </row>
    <row r="21" spans="1:14" s="257" customFormat="1" ht="47.25">
      <c r="A21" s="416">
        <v>8</v>
      </c>
      <c r="B21" s="416" t="s">
        <v>449</v>
      </c>
      <c r="C21" s="414">
        <v>2.85</v>
      </c>
      <c r="D21" s="523"/>
      <c r="E21" s="523">
        <v>2.85</v>
      </c>
      <c r="F21" s="524" t="s">
        <v>24</v>
      </c>
      <c r="G21" s="416" t="s">
        <v>169</v>
      </c>
      <c r="H21" s="416" t="s">
        <v>503</v>
      </c>
      <c r="I21" s="416" t="s">
        <v>539</v>
      </c>
      <c r="J21" s="70" t="s">
        <v>579</v>
      </c>
      <c r="K21" s="258"/>
      <c r="L21" s="258"/>
      <c r="M21" s="258"/>
      <c r="N21" s="258"/>
    </row>
    <row r="22" spans="1:14" s="257" customFormat="1" ht="47.25">
      <c r="A22" s="416">
        <v>9</v>
      </c>
      <c r="B22" s="416" t="s">
        <v>451</v>
      </c>
      <c r="C22" s="495">
        <v>16</v>
      </c>
      <c r="D22" s="523"/>
      <c r="E22" s="523">
        <v>16</v>
      </c>
      <c r="F22" s="524" t="s">
        <v>24</v>
      </c>
      <c r="G22" s="416" t="s">
        <v>167</v>
      </c>
      <c r="H22" s="416"/>
      <c r="I22" s="416" t="s">
        <v>541</v>
      </c>
      <c r="J22" s="70" t="s">
        <v>579</v>
      </c>
      <c r="K22" s="258">
        <v>16</v>
      </c>
      <c r="L22" s="258"/>
      <c r="M22" s="258"/>
      <c r="N22" s="258"/>
    </row>
    <row r="23" spans="1:14" s="257" customFormat="1" ht="47.25">
      <c r="A23" s="416">
        <v>10</v>
      </c>
      <c r="B23" s="416" t="s">
        <v>453</v>
      </c>
      <c r="C23" s="414">
        <v>17</v>
      </c>
      <c r="D23" s="523"/>
      <c r="E23" s="523">
        <v>17</v>
      </c>
      <c r="F23" s="524" t="s">
        <v>24</v>
      </c>
      <c r="G23" s="416" t="s">
        <v>173</v>
      </c>
      <c r="H23" s="416"/>
      <c r="I23" s="416" t="s">
        <v>543</v>
      </c>
      <c r="J23" s="70" t="s">
        <v>579</v>
      </c>
      <c r="K23" s="258"/>
      <c r="L23" s="258"/>
      <c r="M23" s="258"/>
      <c r="N23" s="258"/>
    </row>
    <row r="24" spans="1:14" s="257" customFormat="1" ht="42" customHeight="1">
      <c r="A24" s="557" t="s">
        <v>582</v>
      </c>
      <c r="B24" s="557" t="s">
        <v>578</v>
      </c>
      <c r="C24" s="414"/>
      <c r="D24" s="523"/>
      <c r="E24" s="523"/>
      <c r="F24" s="524"/>
      <c r="G24" s="416"/>
      <c r="H24" s="416"/>
      <c r="I24" s="416"/>
      <c r="J24" s="70"/>
      <c r="K24" s="258"/>
      <c r="L24" s="258"/>
      <c r="M24" s="258"/>
      <c r="N24" s="258"/>
    </row>
    <row r="25" spans="1:14" s="257" customFormat="1" ht="94.5">
      <c r="A25" s="416">
        <v>1</v>
      </c>
      <c r="B25" s="416" t="s">
        <v>398</v>
      </c>
      <c r="C25" s="495">
        <v>0.2</v>
      </c>
      <c r="D25" s="488">
        <v>0.2</v>
      </c>
      <c r="E25" s="489"/>
      <c r="F25" s="490"/>
      <c r="G25" s="416" t="s">
        <v>186</v>
      </c>
      <c r="H25" s="416" t="s">
        <v>456</v>
      </c>
      <c r="I25" s="416" t="s">
        <v>505</v>
      </c>
      <c r="J25" s="257" t="s">
        <v>576</v>
      </c>
    </row>
    <row r="26" spans="1:14" s="257" customFormat="1" ht="94.5">
      <c r="A26" s="416">
        <v>2</v>
      </c>
      <c r="B26" s="416" t="s">
        <v>399</v>
      </c>
      <c r="C26" s="414">
        <v>0.43</v>
      </c>
      <c r="D26" s="488">
        <v>0.43</v>
      </c>
      <c r="E26" s="489"/>
      <c r="F26" s="490"/>
      <c r="G26" s="416" t="s">
        <v>186</v>
      </c>
      <c r="H26" s="416"/>
      <c r="I26" s="416" t="s">
        <v>506</v>
      </c>
      <c r="J26" s="261" t="s">
        <v>576</v>
      </c>
      <c r="K26" s="261"/>
      <c r="L26" s="261"/>
      <c r="M26" s="261"/>
      <c r="N26" s="261"/>
    </row>
    <row r="27" spans="1:14" s="257" customFormat="1" ht="78.75">
      <c r="A27" s="416">
        <v>3</v>
      </c>
      <c r="B27" s="416" t="s">
        <v>400</v>
      </c>
      <c r="C27" s="414">
        <v>0.45</v>
      </c>
      <c r="D27" s="488">
        <v>0.45</v>
      </c>
      <c r="E27" s="489"/>
      <c r="F27" s="490"/>
      <c r="G27" s="416" t="s">
        <v>175</v>
      </c>
      <c r="H27" s="416"/>
      <c r="I27" s="416" t="s">
        <v>507</v>
      </c>
      <c r="J27" s="257" t="s">
        <v>576</v>
      </c>
    </row>
    <row r="28" spans="1:14" ht="31.5">
      <c r="A28" s="416">
        <v>4</v>
      </c>
      <c r="B28" s="416" t="s">
        <v>401</v>
      </c>
      <c r="C28" s="495">
        <v>0.5</v>
      </c>
      <c r="D28" s="495">
        <v>0.5</v>
      </c>
      <c r="E28" s="489"/>
      <c r="F28" s="490"/>
      <c r="G28" s="416" t="s">
        <v>175</v>
      </c>
      <c r="H28" s="416"/>
      <c r="I28" s="416" t="s">
        <v>508</v>
      </c>
      <c r="J28" s="257" t="s">
        <v>576</v>
      </c>
      <c r="K28" s="257"/>
      <c r="L28" s="257"/>
      <c r="M28" s="257"/>
      <c r="N28" s="257"/>
    </row>
    <row r="29" spans="1:14" ht="78.75">
      <c r="A29" s="416">
        <v>5</v>
      </c>
      <c r="B29" s="416" t="s">
        <v>402</v>
      </c>
      <c r="C29" s="414">
        <v>0.24</v>
      </c>
      <c r="D29" s="491"/>
      <c r="E29" s="489">
        <f>C29-D29</f>
        <v>0.24</v>
      </c>
      <c r="F29" s="490" t="s">
        <v>24</v>
      </c>
      <c r="G29" s="416" t="s">
        <v>175</v>
      </c>
      <c r="H29" s="416" t="s">
        <v>460</v>
      </c>
      <c r="I29" s="416" t="s">
        <v>509</v>
      </c>
      <c r="J29" s="257" t="s">
        <v>576</v>
      </c>
      <c r="K29" s="257"/>
      <c r="L29" s="257"/>
      <c r="M29" s="257"/>
      <c r="N29" s="257"/>
    </row>
    <row r="30" spans="1:14" ht="78.75">
      <c r="A30" s="416">
        <v>6</v>
      </c>
      <c r="B30" s="416" t="s">
        <v>403</v>
      </c>
      <c r="C30" s="414">
        <v>0.45</v>
      </c>
      <c r="D30" s="414">
        <v>0.45</v>
      </c>
      <c r="E30" s="489"/>
      <c r="F30" s="492"/>
      <c r="G30" s="416" t="s">
        <v>175</v>
      </c>
      <c r="H30" s="416" t="s">
        <v>461</v>
      </c>
      <c r="I30" s="416" t="s">
        <v>509</v>
      </c>
      <c r="J30" s="257" t="s">
        <v>576</v>
      </c>
      <c r="K30" s="257"/>
      <c r="L30" s="257"/>
      <c r="M30" s="257"/>
      <c r="N30" s="257"/>
    </row>
    <row r="31" spans="1:14" s="258" customFormat="1" ht="78.75">
      <c r="A31" s="416">
        <v>7</v>
      </c>
      <c r="B31" s="416" t="s">
        <v>404</v>
      </c>
      <c r="C31" s="414">
        <v>0.09</v>
      </c>
      <c r="D31" s="491"/>
      <c r="E31" s="489">
        <v>0.09</v>
      </c>
      <c r="F31" s="490" t="s">
        <v>221</v>
      </c>
      <c r="G31" s="416" t="s">
        <v>183</v>
      </c>
      <c r="H31" s="416" t="s">
        <v>462</v>
      </c>
      <c r="I31" s="416" t="s">
        <v>509</v>
      </c>
      <c r="J31" s="257" t="s">
        <v>576</v>
      </c>
      <c r="K31" s="257"/>
      <c r="L31" s="257"/>
      <c r="M31" s="257"/>
      <c r="N31" s="257"/>
    </row>
    <row r="32" spans="1:14" ht="78.75">
      <c r="A32" s="416">
        <v>8</v>
      </c>
      <c r="B32" s="416" t="s">
        <v>405</v>
      </c>
      <c r="C32" s="414">
        <v>0.18</v>
      </c>
      <c r="D32" s="491"/>
      <c r="E32" s="489">
        <v>0.18</v>
      </c>
      <c r="F32" s="490" t="s">
        <v>555</v>
      </c>
      <c r="G32" s="416" t="s">
        <v>178</v>
      </c>
      <c r="H32" s="416" t="s">
        <v>463</v>
      </c>
      <c r="I32" s="416" t="s">
        <v>509</v>
      </c>
      <c r="J32" s="261" t="s">
        <v>576</v>
      </c>
      <c r="K32" s="261"/>
      <c r="L32" s="261"/>
      <c r="M32" s="261"/>
      <c r="N32" s="261"/>
    </row>
    <row r="33" spans="1:14" s="258" customFormat="1" ht="78.75">
      <c r="A33" s="416">
        <v>9</v>
      </c>
      <c r="B33" s="416" t="s">
        <v>564</v>
      </c>
      <c r="C33" s="414">
        <v>0.09</v>
      </c>
      <c r="D33" s="522"/>
      <c r="E33" s="489">
        <v>0.09</v>
      </c>
      <c r="F33" s="490" t="s">
        <v>91</v>
      </c>
      <c r="G33" s="416" t="s">
        <v>176</v>
      </c>
      <c r="H33" s="416" t="s">
        <v>565</v>
      </c>
      <c r="I33" s="416" t="s">
        <v>509</v>
      </c>
      <c r="J33" s="257" t="s">
        <v>576</v>
      </c>
      <c r="K33" s="257"/>
      <c r="L33" s="257"/>
      <c r="M33" s="257"/>
      <c r="N33" s="257"/>
    </row>
    <row r="34" spans="1:14" ht="78.75">
      <c r="A34" s="416">
        <v>10</v>
      </c>
      <c r="B34" s="416" t="s">
        <v>406</v>
      </c>
      <c r="C34" s="414">
        <v>0.09</v>
      </c>
      <c r="D34" s="495"/>
      <c r="E34" s="489">
        <v>0.09</v>
      </c>
      <c r="F34" s="492" t="s">
        <v>91</v>
      </c>
      <c r="G34" s="416" t="s">
        <v>177</v>
      </c>
      <c r="H34" s="416" t="s">
        <v>464</v>
      </c>
      <c r="I34" s="416" t="s">
        <v>509</v>
      </c>
      <c r="J34" s="257" t="s">
        <v>576</v>
      </c>
      <c r="K34" s="257"/>
      <c r="L34" s="257"/>
      <c r="M34" s="257"/>
      <c r="N34" s="257"/>
    </row>
    <row r="35" spans="1:14" s="258" customFormat="1" ht="94.5">
      <c r="A35" s="416">
        <v>11</v>
      </c>
      <c r="B35" s="416" t="s">
        <v>407</v>
      </c>
      <c r="C35" s="414">
        <v>1.2</v>
      </c>
      <c r="D35" s="414">
        <v>1.2</v>
      </c>
      <c r="E35" s="489"/>
      <c r="F35" s="490"/>
      <c r="G35" s="416" t="s">
        <v>169</v>
      </c>
      <c r="H35" s="416"/>
      <c r="I35" s="416" t="s">
        <v>510</v>
      </c>
      <c r="J35" s="257" t="s">
        <v>576</v>
      </c>
      <c r="K35" s="257"/>
      <c r="L35" s="257"/>
      <c r="M35" s="257"/>
      <c r="N35" s="257"/>
    </row>
    <row r="36" spans="1:14" s="258" customFormat="1" ht="110.25">
      <c r="A36" s="416">
        <v>12</v>
      </c>
      <c r="B36" s="416" t="s">
        <v>408</v>
      </c>
      <c r="C36" s="414">
        <v>0.71</v>
      </c>
      <c r="D36" s="414">
        <v>0.71</v>
      </c>
      <c r="E36" s="489"/>
      <c r="F36" s="490"/>
      <c r="G36" s="416" t="s">
        <v>169</v>
      </c>
      <c r="H36" s="416"/>
      <c r="I36" s="416" t="s">
        <v>511</v>
      </c>
      <c r="J36" s="257" t="s">
        <v>576</v>
      </c>
      <c r="K36" s="257"/>
      <c r="L36" s="257"/>
      <c r="M36" s="257"/>
      <c r="N36" s="257"/>
    </row>
    <row r="37" spans="1:14" ht="78.75">
      <c r="A37" s="416">
        <v>13</v>
      </c>
      <c r="B37" s="416" t="s">
        <v>409</v>
      </c>
      <c r="C37" s="414">
        <v>0.01</v>
      </c>
      <c r="D37" s="414"/>
      <c r="E37" s="489">
        <v>0.01</v>
      </c>
      <c r="F37" s="490" t="s">
        <v>16</v>
      </c>
      <c r="G37" s="416" t="s">
        <v>172</v>
      </c>
      <c r="H37" s="416" t="s">
        <v>465</v>
      </c>
      <c r="I37" s="416" t="s">
        <v>512</v>
      </c>
      <c r="J37" s="257" t="s">
        <v>576</v>
      </c>
      <c r="K37" s="257"/>
      <c r="L37" s="257"/>
      <c r="M37" s="257"/>
      <c r="N37" s="257"/>
    </row>
    <row r="38" spans="1:14" s="258" customFormat="1" ht="94.5">
      <c r="A38" s="416">
        <v>14</v>
      </c>
      <c r="B38" s="416" t="s">
        <v>411</v>
      </c>
      <c r="C38" s="495">
        <v>0.4</v>
      </c>
      <c r="D38" s="117"/>
      <c r="E38" s="489">
        <v>0.4</v>
      </c>
      <c r="F38" s="490" t="s">
        <v>544</v>
      </c>
      <c r="G38" s="416" t="s">
        <v>179</v>
      </c>
      <c r="H38" s="416" t="s">
        <v>466</v>
      </c>
      <c r="I38" s="416" t="s">
        <v>514</v>
      </c>
      <c r="J38" s="70" t="s">
        <v>576</v>
      </c>
      <c r="K38" s="256"/>
      <c r="L38" s="256"/>
      <c r="M38" s="256"/>
      <c r="N38" s="256"/>
    </row>
    <row r="39" spans="1:14" ht="31.5">
      <c r="A39" s="416">
        <v>15</v>
      </c>
      <c r="B39" s="416" t="s">
        <v>412</v>
      </c>
      <c r="C39" s="495">
        <v>1</v>
      </c>
      <c r="D39" s="488"/>
      <c r="E39" s="489">
        <v>1</v>
      </c>
      <c r="F39" s="490" t="s">
        <v>65</v>
      </c>
      <c r="G39" s="416" t="s">
        <v>170</v>
      </c>
      <c r="H39" s="416" t="s">
        <v>467</v>
      </c>
      <c r="I39" s="416" t="s">
        <v>515</v>
      </c>
      <c r="J39" s="70" t="s">
        <v>576</v>
      </c>
      <c r="K39" s="256">
        <v>16</v>
      </c>
    </row>
    <row r="40" spans="1:14" ht="78.75">
      <c r="A40" s="416">
        <v>16</v>
      </c>
      <c r="B40" s="416" t="s">
        <v>416</v>
      </c>
      <c r="C40" s="495">
        <v>0.05</v>
      </c>
      <c r="D40" s="497"/>
      <c r="E40" s="489">
        <v>0.05</v>
      </c>
      <c r="F40" s="490" t="s">
        <v>556</v>
      </c>
      <c r="G40" s="416" t="s">
        <v>193</v>
      </c>
      <c r="H40" s="416" t="s">
        <v>471</v>
      </c>
      <c r="I40" s="416" t="s">
        <v>519</v>
      </c>
      <c r="J40" s="537" t="s">
        <v>576</v>
      </c>
      <c r="K40" s="258"/>
      <c r="L40" s="258"/>
      <c r="M40" s="258"/>
      <c r="N40" s="258"/>
    </row>
    <row r="41" spans="1:14" ht="78.75">
      <c r="A41" s="416">
        <v>17</v>
      </c>
      <c r="B41" s="416" t="s">
        <v>417</v>
      </c>
      <c r="C41" s="495">
        <v>0.3</v>
      </c>
      <c r="D41" s="117">
        <v>0.3</v>
      </c>
      <c r="E41" s="489"/>
      <c r="F41" s="490"/>
      <c r="G41" s="416" t="s">
        <v>176</v>
      </c>
      <c r="H41" s="416" t="s">
        <v>472</v>
      </c>
      <c r="I41" s="416" t="s">
        <v>519</v>
      </c>
      <c r="J41" s="70" t="s">
        <v>576</v>
      </c>
    </row>
    <row r="42" spans="1:14" ht="78.75">
      <c r="A42" s="416">
        <v>18</v>
      </c>
      <c r="B42" s="416" t="s">
        <v>418</v>
      </c>
      <c r="C42" s="495">
        <v>0.1</v>
      </c>
      <c r="D42" s="489"/>
      <c r="E42" s="489">
        <v>0.1</v>
      </c>
      <c r="F42" s="490" t="s">
        <v>91</v>
      </c>
      <c r="G42" s="416" t="s">
        <v>175</v>
      </c>
      <c r="H42" s="416" t="s">
        <v>473</v>
      </c>
      <c r="I42" s="416" t="s">
        <v>519</v>
      </c>
      <c r="J42" s="537" t="s">
        <v>576</v>
      </c>
      <c r="K42" s="258"/>
      <c r="L42" s="258"/>
      <c r="M42" s="258"/>
      <c r="N42" s="258"/>
    </row>
    <row r="43" spans="1:14" ht="63">
      <c r="A43" s="416">
        <v>19</v>
      </c>
      <c r="B43" s="416" t="s">
        <v>419</v>
      </c>
      <c r="C43" s="489">
        <v>0.5</v>
      </c>
      <c r="D43" s="489"/>
      <c r="E43" s="489">
        <v>0.5</v>
      </c>
      <c r="F43" s="490" t="s">
        <v>545</v>
      </c>
      <c r="G43" s="416" t="s">
        <v>193</v>
      </c>
      <c r="H43" s="416" t="s">
        <v>457</v>
      </c>
      <c r="I43" s="416" t="s">
        <v>520</v>
      </c>
      <c r="J43" s="537" t="s">
        <v>576</v>
      </c>
      <c r="K43" s="258"/>
      <c r="L43" s="258"/>
      <c r="M43" s="258"/>
      <c r="N43" s="258"/>
    </row>
    <row r="44" spans="1:14" ht="63">
      <c r="A44" s="416">
        <v>20</v>
      </c>
      <c r="B44" s="416" t="s">
        <v>420</v>
      </c>
      <c r="C44" s="489">
        <v>0.7</v>
      </c>
      <c r="D44" s="117"/>
      <c r="E44" s="489">
        <v>0.7</v>
      </c>
      <c r="F44" s="490" t="s">
        <v>63</v>
      </c>
      <c r="G44" s="416" t="s">
        <v>193</v>
      </c>
      <c r="H44" s="416" t="s">
        <v>474</v>
      </c>
      <c r="I44" s="416" t="s">
        <v>520</v>
      </c>
      <c r="J44" s="70" t="s">
        <v>576</v>
      </c>
    </row>
    <row r="45" spans="1:14" ht="47.25">
      <c r="A45" s="416">
        <v>21</v>
      </c>
      <c r="B45" s="416" t="s">
        <v>422</v>
      </c>
      <c r="C45" s="495">
        <v>0.84</v>
      </c>
      <c r="D45" s="117"/>
      <c r="E45" s="489">
        <v>0.84</v>
      </c>
      <c r="F45" s="490" t="s">
        <v>554</v>
      </c>
      <c r="G45" s="416" t="s">
        <v>176</v>
      </c>
      <c r="H45" s="493" t="s">
        <v>476</v>
      </c>
      <c r="I45" s="416" t="s">
        <v>522</v>
      </c>
      <c r="J45" s="70" t="s">
        <v>576</v>
      </c>
    </row>
    <row r="46" spans="1:14" ht="47.25">
      <c r="A46" s="416">
        <v>22</v>
      </c>
      <c r="B46" s="416" t="s">
        <v>423</v>
      </c>
      <c r="C46" s="495">
        <v>1</v>
      </c>
      <c r="D46" s="117"/>
      <c r="E46" s="489">
        <v>1</v>
      </c>
      <c r="F46" s="490" t="s">
        <v>24</v>
      </c>
      <c r="G46" s="416" t="s">
        <v>176</v>
      </c>
      <c r="H46" s="416" t="s">
        <v>477</v>
      </c>
      <c r="I46" s="416" t="s">
        <v>522</v>
      </c>
      <c r="J46" s="70" t="s">
        <v>576</v>
      </c>
    </row>
    <row r="47" spans="1:14" ht="47.25">
      <c r="A47" s="416">
        <v>23</v>
      </c>
      <c r="B47" s="416" t="s">
        <v>424</v>
      </c>
      <c r="C47" s="489">
        <v>2</v>
      </c>
      <c r="D47" s="117"/>
      <c r="E47" s="489">
        <v>2</v>
      </c>
      <c r="F47" s="490" t="s">
        <v>24</v>
      </c>
      <c r="G47" s="416" t="s">
        <v>176</v>
      </c>
      <c r="H47" s="416" t="s">
        <v>478</v>
      </c>
      <c r="I47" s="416" t="s">
        <v>522</v>
      </c>
      <c r="J47" s="70" t="s">
        <v>576</v>
      </c>
    </row>
    <row r="48" spans="1:14" ht="63">
      <c r="A48" s="416">
        <v>24</v>
      </c>
      <c r="B48" s="416" t="s">
        <v>425</v>
      </c>
      <c r="C48" s="497">
        <v>0.56000000000000005</v>
      </c>
      <c r="D48" s="488"/>
      <c r="E48" s="489">
        <v>0.56000000000000005</v>
      </c>
      <c r="F48" s="490" t="s">
        <v>16</v>
      </c>
      <c r="G48" s="416" t="s">
        <v>176</v>
      </c>
      <c r="H48" s="416" t="s">
        <v>479</v>
      </c>
      <c r="I48" s="416" t="s">
        <v>522</v>
      </c>
      <c r="J48" s="70" t="s">
        <v>576</v>
      </c>
    </row>
    <row r="49" spans="1:14" ht="47.25">
      <c r="A49" s="416">
        <v>25</v>
      </c>
      <c r="B49" s="416" t="s">
        <v>426</v>
      </c>
      <c r="C49" s="489">
        <v>0.7</v>
      </c>
      <c r="D49" s="488"/>
      <c r="E49" s="489">
        <v>0.7</v>
      </c>
      <c r="F49" s="490" t="s">
        <v>16</v>
      </c>
      <c r="G49" s="416" t="s">
        <v>176</v>
      </c>
      <c r="H49" s="416" t="s">
        <v>480</v>
      </c>
      <c r="I49" s="416" t="s">
        <v>522</v>
      </c>
      <c r="J49" s="70" t="s">
        <v>576</v>
      </c>
    </row>
    <row r="50" spans="1:14" s="258" customFormat="1" ht="94.5">
      <c r="A50" s="416">
        <v>26</v>
      </c>
      <c r="B50" s="416" t="s">
        <v>427</v>
      </c>
      <c r="C50" s="497">
        <v>1.07</v>
      </c>
      <c r="D50" s="488"/>
      <c r="E50" s="489">
        <v>1.07</v>
      </c>
      <c r="F50" s="490" t="s">
        <v>553</v>
      </c>
      <c r="G50" s="416" t="s">
        <v>176</v>
      </c>
      <c r="H50" s="493" t="s">
        <v>458</v>
      </c>
      <c r="I50" s="416" t="s">
        <v>523</v>
      </c>
      <c r="J50" s="70" t="s">
        <v>576</v>
      </c>
      <c r="K50" s="256"/>
      <c r="L50" s="256"/>
      <c r="M50" s="256"/>
      <c r="N50" s="256"/>
    </row>
    <row r="51" spans="1:14" ht="31.5">
      <c r="A51" s="416">
        <v>27</v>
      </c>
      <c r="B51" s="416" t="s">
        <v>428</v>
      </c>
      <c r="C51" s="495">
        <v>7.0000000000000007E-2</v>
      </c>
      <c r="D51" s="488"/>
      <c r="E51" s="489">
        <v>7.0000000000000007E-2</v>
      </c>
      <c r="F51" s="490" t="s">
        <v>546</v>
      </c>
      <c r="G51" s="416" t="s">
        <v>168</v>
      </c>
      <c r="H51" s="482" t="s">
        <v>481</v>
      </c>
      <c r="I51" s="416" t="s">
        <v>524</v>
      </c>
      <c r="J51" s="70" t="s">
        <v>576</v>
      </c>
    </row>
    <row r="52" spans="1:14" s="258" customFormat="1" ht="31.5">
      <c r="A52" s="416">
        <v>28</v>
      </c>
      <c r="B52" s="416" t="s">
        <v>429</v>
      </c>
      <c r="C52" s="495">
        <v>0.72</v>
      </c>
      <c r="D52" s="489"/>
      <c r="E52" s="120">
        <v>0.72</v>
      </c>
      <c r="F52" s="490" t="s">
        <v>547</v>
      </c>
      <c r="G52" s="416" t="s">
        <v>168</v>
      </c>
      <c r="H52" s="416" t="s">
        <v>482</v>
      </c>
      <c r="I52" s="416" t="s">
        <v>524</v>
      </c>
      <c r="J52" s="70" t="s">
        <v>576</v>
      </c>
      <c r="K52" s="256"/>
      <c r="L52" s="256"/>
      <c r="M52" s="256"/>
      <c r="N52" s="256"/>
    </row>
    <row r="53" spans="1:14" s="258" customFormat="1" ht="63">
      <c r="A53" s="416">
        <v>29</v>
      </c>
      <c r="B53" s="416" t="s">
        <v>430</v>
      </c>
      <c r="C53" s="495">
        <v>28</v>
      </c>
      <c r="D53" s="488">
        <v>0.7</v>
      </c>
      <c r="E53" s="489">
        <f>C53-D53</f>
        <v>27.3</v>
      </c>
      <c r="F53" s="490" t="s">
        <v>24</v>
      </c>
      <c r="G53" s="416" t="s">
        <v>454</v>
      </c>
      <c r="H53" s="416" t="s">
        <v>483</v>
      </c>
      <c r="I53" s="416" t="s">
        <v>525</v>
      </c>
      <c r="J53" s="70" t="s">
        <v>576</v>
      </c>
      <c r="K53" s="256">
        <v>16</v>
      </c>
      <c r="L53" s="256"/>
      <c r="M53" s="256"/>
      <c r="N53" s="256"/>
    </row>
    <row r="54" spans="1:14" ht="47.25">
      <c r="A54" s="416">
        <v>30</v>
      </c>
      <c r="B54" s="416" t="s">
        <v>431</v>
      </c>
      <c r="C54" s="495">
        <v>4.5</v>
      </c>
      <c r="D54" s="488"/>
      <c r="E54" s="489">
        <v>4.5</v>
      </c>
      <c r="F54" s="490" t="s">
        <v>24</v>
      </c>
      <c r="G54" s="416" t="s">
        <v>454</v>
      </c>
      <c r="H54" s="416" t="s">
        <v>484</v>
      </c>
      <c r="I54" s="416" t="s">
        <v>526</v>
      </c>
      <c r="J54" s="70" t="s">
        <v>576</v>
      </c>
    </row>
    <row r="55" spans="1:14" ht="47.25">
      <c r="A55" s="416">
        <v>31</v>
      </c>
      <c r="B55" s="416" t="s">
        <v>432</v>
      </c>
      <c r="C55" s="495">
        <v>0.8</v>
      </c>
      <c r="D55" s="489"/>
      <c r="E55" s="489">
        <v>0.8</v>
      </c>
      <c r="F55" s="496" t="s">
        <v>91</v>
      </c>
      <c r="G55" s="416" t="s">
        <v>187</v>
      </c>
      <c r="H55" s="416" t="s">
        <v>485</v>
      </c>
      <c r="I55" s="416" t="s">
        <v>527</v>
      </c>
      <c r="J55" s="70" t="s">
        <v>576</v>
      </c>
    </row>
    <row r="56" spans="1:14" ht="47.25">
      <c r="A56" s="416">
        <v>32</v>
      </c>
      <c r="B56" s="416" t="s">
        <v>433</v>
      </c>
      <c r="C56" s="495">
        <v>0.19</v>
      </c>
      <c r="D56" s="489"/>
      <c r="E56" s="489">
        <v>0.19</v>
      </c>
      <c r="F56" s="492" t="s">
        <v>557</v>
      </c>
      <c r="G56" s="416" t="s">
        <v>175</v>
      </c>
      <c r="H56" s="482" t="s">
        <v>486</v>
      </c>
      <c r="I56" s="416" t="s">
        <v>526</v>
      </c>
      <c r="J56" s="537" t="s">
        <v>576</v>
      </c>
      <c r="K56" s="258"/>
      <c r="L56" s="258"/>
      <c r="M56" s="258"/>
      <c r="N56" s="258"/>
    </row>
    <row r="57" spans="1:14" ht="47.25">
      <c r="A57" s="416">
        <v>33</v>
      </c>
      <c r="B57" s="416" t="s">
        <v>434</v>
      </c>
      <c r="C57" s="495">
        <v>0.2</v>
      </c>
      <c r="D57" s="117">
        <v>0.2</v>
      </c>
      <c r="E57" s="489"/>
      <c r="F57" s="496"/>
      <c r="G57" s="416" t="s">
        <v>175</v>
      </c>
      <c r="H57" s="416" t="s">
        <v>487</v>
      </c>
      <c r="I57" s="416" t="s">
        <v>526</v>
      </c>
      <c r="J57" s="70" t="s">
        <v>576</v>
      </c>
    </row>
    <row r="58" spans="1:14" s="258" customFormat="1" ht="47.25">
      <c r="A58" s="416">
        <v>34</v>
      </c>
      <c r="B58" s="416" t="s">
        <v>436</v>
      </c>
      <c r="C58" s="495">
        <v>0.4</v>
      </c>
      <c r="D58" s="489"/>
      <c r="E58" s="489">
        <v>0.4</v>
      </c>
      <c r="F58" s="492" t="s">
        <v>16</v>
      </c>
      <c r="G58" s="416" t="s">
        <v>167</v>
      </c>
      <c r="H58" s="416" t="s">
        <v>488</v>
      </c>
      <c r="I58" s="416" t="s">
        <v>529</v>
      </c>
      <c r="J58" s="537" t="s">
        <v>576</v>
      </c>
    </row>
    <row r="59" spans="1:14" s="258" customFormat="1" ht="47.25">
      <c r="A59" s="416">
        <v>35</v>
      </c>
      <c r="B59" s="416" t="s">
        <v>437</v>
      </c>
      <c r="C59" s="495">
        <v>2.0499999999999998</v>
      </c>
      <c r="D59" s="117"/>
      <c r="E59" s="489">
        <v>2.0499999999999998</v>
      </c>
      <c r="F59" s="490" t="s">
        <v>24</v>
      </c>
      <c r="G59" s="416" t="s">
        <v>167</v>
      </c>
      <c r="H59" s="416" t="s">
        <v>489</v>
      </c>
      <c r="I59" s="416" t="s">
        <v>530</v>
      </c>
      <c r="J59" s="70" t="s">
        <v>576</v>
      </c>
      <c r="K59" s="256"/>
      <c r="L59" s="256"/>
      <c r="M59" s="256"/>
      <c r="N59" s="256"/>
    </row>
    <row r="60" spans="1:14" ht="31.5">
      <c r="A60" s="416">
        <v>36</v>
      </c>
      <c r="B60" s="416" t="s">
        <v>438</v>
      </c>
      <c r="C60" s="495">
        <v>0.25</v>
      </c>
      <c r="D60" s="117"/>
      <c r="E60" s="489">
        <v>0.25</v>
      </c>
      <c r="F60" s="490" t="s">
        <v>16</v>
      </c>
      <c r="G60" s="416" t="s">
        <v>167</v>
      </c>
      <c r="H60" s="416" t="s">
        <v>490</v>
      </c>
      <c r="I60" s="416" t="s">
        <v>530</v>
      </c>
      <c r="J60" s="70" t="s">
        <v>576</v>
      </c>
    </row>
    <row r="61" spans="1:14" s="73" customFormat="1" ht="31.5">
      <c r="A61" s="416">
        <v>37</v>
      </c>
      <c r="B61" s="416" t="s">
        <v>439</v>
      </c>
      <c r="C61" s="495">
        <v>0.85</v>
      </c>
      <c r="D61" s="117"/>
      <c r="E61" s="489">
        <v>0.85</v>
      </c>
      <c r="F61" s="494" t="s">
        <v>547</v>
      </c>
      <c r="G61" s="416" t="s">
        <v>167</v>
      </c>
      <c r="H61" s="416" t="s">
        <v>491</v>
      </c>
      <c r="I61" s="416" t="s">
        <v>530</v>
      </c>
      <c r="J61" s="70" t="s">
        <v>576</v>
      </c>
      <c r="K61" s="256"/>
      <c r="L61" s="256"/>
      <c r="M61" s="256"/>
      <c r="N61" s="256"/>
    </row>
    <row r="62" spans="1:14" s="73" customFormat="1" ht="31.5">
      <c r="A62" s="416">
        <v>38</v>
      </c>
      <c r="B62" s="416" t="s">
        <v>440</v>
      </c>
      <c r="C62" s="495">
        <v>2</v>
      </c>
      <c r="D62" s="117"/>
      <c r="E62" s="489">
        <v>2</v>
      </c>
      <c r="F62" s="490" t="s">
        <v>24</v>
      </c>
      <c r="G62" s="416" t="s">
        <v>167</v>
      </c>
      <c r="H62" s="416" t="s">
        <v>492</v>
      </c>
      <c r="I62" s="416" t="s">
        <v>531</v>
      </c>
      <c r="J62" s="70" t="s">
        <v>576</v>
      </c>
      <c r="K62" s="256"/>
      <c r="L62" s="256"/>
      <c r="M62" s="256"/>
      <c r="N62" s="256"/>
    </row>
    <row r="63" spans="1:14" s="73" customFormat="1" ht="47.25">
      <c r="A63" s="416">
        <v>39</v>
      </c>
      <c r="B63" s="416" t="s">
        <v>441</v>
      </c>
      <c r="C63" s="495">
        <v>26.8</v>
      </c>
      <c r="D63" s="495">
        <v>0.1</v>
      </c>
      <c r="E63" s="489">
        <f>C63-D63</f>
        <v>26.7</v>
      </c>
      <c r="F63" s="490" t="s">
        <v>548</v>
      </c>
      <c r="G63" s="416" t="s">
        <v>177</v>
      </c>
      <c r="H63" s="416"/>
      <c r="I63" s="416" t="s">
        <v>532</v>
      </c>
      <c r="J63" s="537" t="s">
        <v>576</v>
      </c>
      <c r="K63" s="258"/>
      <c r="L63" s="258"/>
      <c r="M63" s="258"/>
      <c r="N63" s="258"/>
    </row>
    <row r="64" spans="1:14" s="73" customFormat="1" ht="47.25">
      <c r="A64" s="416">
        <v>40</v>
      </c>
      <c r="B64" s="416" t="s">
        <v>442</v>
      </c>
      <c r="C64" s="495">
        <v>1.19</v>
      </c>
      <c r="D64" s="495">
        <v>0.03</v>
      </c>
      <c r="E64" s="489">
        <f>C64-D64</f>
        <v>1.1599999999999999</v>
      </c>
      <c r="F64" s="490" t="s">
        <v>552</v>
      </c>
      <c r="G64" s="416" t="s">
        <v>171</v>
      </c>
      <c r="H64" s="490" t="s">
        <v>493</v>
      </c>
      <c r="I64" s="416" t="s">
        <v>533</v>
      </c>
      <c r="J64" s="537" t="s">
        <v>576</v>
      </c>
      <c r="K64" s="258"/>
      <c r="L64" s="258"/>
      <c r="M64" s="258"/>
      <c r="N64" s="258"/>
    </row>
    <row r="65" spans="1:14" s="73" customFormat="1" ht="31.5">
      <c r="A65" s="416">
        <v>41</v>
      </c>
      <c r="B65" s="416" t="s">
        <v>443</v>
      </c>
      <c r="C65" s="495">
        <v>0.67</v>
      </c>
      <c r="D65" s="117">
        <v>0.42</v>
      </c>
      <c r="E65" s="489">
        <f>C65-D65</f>
        <v>0.25000000000000006</v>
      </c>
      <c r="F65" s="490" t="s">
        <v>551</v>
      </c>
      <c r="G65" s="416" t="s">
        <v>171</v>
      </c>
      <c r="H65" s="482" t="s">
        <v>494</v>
      </c>
      <c r="I65" s="416" t="s">
        <v>533</v>
      </c>
      <c r="J65" s="70" t="s">
        <v>576</v>
      </c>
      <c r="K65" s="256"/>
      <c r="L65" s="256"/>
      <c r="M65" s="256"/>
      <c r="N65" s="256"/>
    </row>
    <row r="66" spans="1:14" s="73" customFormat="1" ht="31.5">
      <c r="A66" s="416">
        <v>42</v>
      </c>
      <c r="B66" s="416" t="s">
        <v>442</v>
      </c>
      <c r="C66" s="495">
        <v>0.8</v>
      </c>
      <c r="D66" s="117"/>
      <c r="E66" s="489">
        <v>0.8</v>
      </c>
      <c r="F66" s="490" t="s">
        <v>549</v>
      </c>
      <c r="G66" s="416" t="s">
        <v>178</v>
      </c>
      <c r="H66" s="482" t="s">
        <v>495</v>
      </c>
      <c r="I66" s="416" t="s">
        <v>534</v>
      </c>
      <c r="J66" s="73" t="s">
        <v>576</v>
      </c>
    </row>
    <row r="67" spans="1:14" s="73" customFormat="1" ht="31.5">
      <c r="A67" s="416">
        <v>43</v>
      </c>
      <c r="B67" s="416" t="s">
        <v>444</v>
      </c>
      <c r="C67" s="495">
        <v>0.3</v>
      </c>
      <c r="D67" s="117"/>
      <c r="E67" s="117">
        <v>0.3</v>
      </c>
      <c r="F67" s="490" t="s">
        <v>550</v>
      </c>
      <c r="G67" s="416" t="s">
        <v>178</v>
      </c>
      <c r="H67" s="493" t="s">
        <v>496</v>
      </c>
      <c r="I67" s="416" t="s">
        <v>535</v>
      </c>
      <c r="J67" s="73" t="s">
        <v>576</v>
      </c>
    </row>
    <row r="68" spans="1:14" s="73" customFormat="1" ht="126">
      <c r="A68" s="416">
        <v>44</v>
      </c>
      <c r="B68" s="490" t="s">
        <v>372</v>
      </c>
      <c r="C68" s="489">
        <v>0.05</v>
      </c>
      <c r="D68" s="117"/>
      <c r="E68" s="489">
        <v>0.05</v>
      </c>
      <c r="F68" s="490" t="s">
        <v>182</v>
      </c>
      <c r="G68" s="490" t="s">
        <v>183</v>
      </c>
      <c r="H68" s="416" t="s">
        <v>378</v>
      </c>
      <c r="I68" s="490" t="s">
        <v>382</v>
      </c>
      <c r="J68" s="73" t="s">
        <v>576</v>
      </c>
      <c r="K68" s="73">
        <v>16</v>
      </c>
    </row>
    <row r="69" spans="1:14" s="73" customFormat="1" ht="47.25">
      <c r="A69" s="416">
        <v>45</v>
      </c>
      <c r="B69" s="490" t="s">
        <v>372</v>
      </c>
      <c r="C69" s="489">
        <v>1.1000000000000001</v>
      </c>
      <c r="D69" s="117"/>
      <c r="E69" s="489">
        <v>1.1000000000000001</v>
      </c>
      <c r="F69" s="490" t="s">
        <v>26</v>
      </c>
      <c r="G69" s="490" t="s">
        <v>186</v>
      </c>
      <c r="H69" s="416" t="s">
        <v>497</v>
      </c>
      <c r="I69" s="490" t="s">
        <v>388</v>
      </c>
      <c r="J69" s="73" t="s">
        <v>576</v>
      </c>
      <c r="K69" s="73">
        <v>16</v>
      </c>
    </row>
    <row r="70" spans="1:14" s="73" customFormat="1" ht="78.75">
      <c r="A70" s="416">
        <v>46</v>
      </c>
      <c r="B70" s="490" t="s">
        <v>372</v>
      </c>
      <c r="C70" s="489">
        <v>1.98</v>
      </c>
      <c r="D70" s="117"/>
      <c r="E70" s="489">
        <v>1.98</v>
      </c>
      <c r="F70" s="490" t="s">
        <v>26</v>
      </c>
      <c r="G70" s="490" t="s">
        <v>175</v>
      </c>
      <c r="H70" s="416" t="s">
        <v>376</v>
      </c>
      <c r="I70" s="490" t="s">
        <v>384</v>
      </c>
      <c r="J70" s="73" t="s">
        <v>576</v>
      </c>
      <c r="K70" s="73">
        <v>16</v>
      </c>
    </row>
    <row r="71" spans="1:14" s="73" customFormat="1" ht="63">
      <c r="A71" s="416">
        <v>47</v>
      </c>
      <c r="B71" s="490" t="s">
        <v>372</v>
      </c>
      <c r="C71" s="489">
        <v>0.03</v>
      </c>
      <c r="D71" s="117"/>
      <c r="E71" s="489">
        <v>0.03</v>
      </c>
      <c r="F71" s="490" t="s">
        <v>181</v>
      </c>
      <c r="G71" s="490" t="s">
        <v>186</v>
      </c>
      <c r="H71" s="416" t="s">
        <v>498</v>
      </c>
      <c r="I71" s="490" t="s">
        <v>385</v>
      </c>
      <c r="J71" s="73" t="s">
        <v>576</v>
      </c>
      <c r="K71" s="73">
        <v>16</v>
      </c>
    </row>
    <row r="72" spans="1:14" s="422" customFormat="1" ht="63">
      <c r="A72" s="416">
        <v>48</v>
      </c>
      <c r="B72" s="490" t="s">
        <v>372</v>
      </c>
      <c r="C72" s="489">
        <v>7.0000000000000007E-2</v>
      </c>
      <c r="D72" s="117"/>
      <c r="E72" s="489">
        <v>7.0000000000000007E-2</v>
      </c>
      <c r="F72" s="490" t="s">
        <v>210</v>
      </c>
      <c r="G72" s="490" t="s">
        <v>175</v>
      </c>
      <c r="H72" s="416" t="s">
        <v>375</v>
      </c>
      <c r="I72" s="490" t="s">
        <v>386</v>
      </c>
      <c r="J72" s="73" t="s">
        <v>576</v>
      </c>
      <c r="K72" s="73">
        <v>16</v>
      </c>
      <c r="L72" s="73"/>
      <c r="M72" s="73"/>
      <c r="N72" s="73"/>
    </row>
    <row r="73" spans="1:14" s="527" customFormat="1" ht="63">
      <c r="A73" s="416">
        <v>49</v>
      </c>
      <c r="B73" s="490" t="s">
        <v>372</v>
      </c>
      <c r="C73" s="489">
        <v>0.05</v>
      </c>
      <c r="D73" s="117"/>
      <c r="E73" s="489">
        <v>0.05</v>
      </c>
      <c r="F73" s="490" t="s">
        <v>210</v>
      </c>
      <c r="G73" s="490" t="s">
        <v>175</v>
      </c>
      <c r="H73" s="416" t="s">
        <v>374</v>
      </c>
      <c r="I73" s="490" t="s">
        <v>386</v>
      </c>
      <c r="J73" s="73" t="s">
        <v>576</v>
      </c>
      <c r="K73" s="73">
        <v>16</v>
      </c>
      <c r="L73" s="73"/>
      <c r="M73" s="73"/>
      <c r="N73" s="73"/>
    </row>
    <row r="74" spans="1:14" s="420" customFormat="1" ht="126">
      <c r="A74" s="416">
        <v>50</v>
      </c>
      <c r="B74" s="490" t="s">
        <v>381</v>
      </c>
      <c r="C74" s="489">
        <v>0.15</v>
      </c>
      <c r="D74" s="117"/>
      <c r="E74" s="489">
        <v>0.15</v>
      </c>
      <c r="F74" s="490" t="s">
        <v>16</v>
      </c>
      <c r="G74" s="490" t="s">
        <v>186</v>
      </c>
      <c r="H74" s="416" t="s">
        <v>499</v>
      </c>
      <c r="I74" s="490" t="s">
        <v>387</v>
      </c>
      <c r="J74" s="73" t="s">
        <v>576</v>
      </c>
      <c r="K74" s="73">
        <v>16</v>
      </c>
      <c r="L74" s="73"/>
      <c r="M74" s="73"/>
      <c r="N74" s="73"/>
    </row>
    <row r="75" spans="1:14" s="420" customFormat="1" ht="126">
      <c r="A75" s="416">
        <v>51</v>
      </c>
      <c r="B75" s="416" t="s">
        <v>372</v>
      </c>
      <c r="C75" s="414">
        <v>0.15</v>
      </c>
      <c r="D75" s="117"/>
      <c r="E75" s="489">
        <v>0.15</v>
      </c>
      <c r="F75" s="490" t="s">
        <v>191</v>
      </c>
      <c r="G75" s="416" t="s">
        <v>177</v>
      </c>
      <c r="H75" s="416" t="s">
        <v>373</v>
      </c>
      <c r="I75" s="416" t="s">
        <v>387</v>
      </c>
      <c r="J75" s="73" t="s">
        <v>576</v>
      </c>
      <c r="K75" s="73">
        <v>16</v>
      </c>
      <c r="L75" s="73"/>
      <c r="M75" s="73"/>
      <c r="N75" s="73"/>
    </row>
    <row r="76" spans="1:14" ht="31.5">
      <c r="A76" s="416">
        <v>52</v>
      </c>
      <c r="B76" s="416" t="s">
        <v>445</v>
      </c>
      <c r="C76" s="495">
        <v>12.3</v>
      </c>
      <c r="D76" s="489"/>
      <c r="E76" s="489">
        <v>12.3</v>
      </c>
      <c r="F76" s="490" t="s">
        <v>566</v>
      </c>
      <c r="G76" s="416" t="s">
        <v>169</v>
      </c>
      <c r="H76" s="416" t="s">
        <v>500</v>
      </c>
      <c r="I76" s="416" t="s">
        <v>536</v>
      </c>
      <c r="J76" s="422" t="s">
        <v>576</v>
      </c>
      <c r="K76" s="422"/>
      <c r="L76" s="422"/>
      <c r="M76" s="422"/>
      <c r="N76" s="422"/>
    </row>
    <row r="77" spans="1:14" s="258" customFormat="1" ht="31.5">
      <c r="A77" s="416">
        <v>53</v>
      </c>
      <c r="B77" s="416" t="s">
        <v>446</v>
      </c>
      <c r="C77" s="495">
        <v>14.72</v>
      </c>
      <c r="D77" s="525"/>
      <c r="E77" s="414">
        <v>14.72</v>
      </c>
      <c r="F77" s="416" t="s">
        <v>567</v>
      </c>
      <c r="G77" s="416" t="s">
        <v>183</v>
      </c>
      <c r="H77" s="416" t="s">
        <v>501</v>
      </c>
      <c r="I77" s="416" t="s">
        <v>536</v>
      </c>
      <c r="J77" s="422" t="s">
        <v>576</v>
      </c>
      <c r="K77" s="417"/>
      <c r="L77" s="417"/>
      <c r="M77" s="526"/>
      <c r="N77" s="419"/>
    </row>
    <row r="78" spans="1:14" ht="85.5" customHeight="1">
      <c r="A78" s="416">
        <v>54</v>
      </c>
      <c r="B78" s="416" t="s">
        <v>447</v>
      </c>
      <c r="C78" s="495">
        <v>2</v>
      </c>
      <c r="D78" s="415"/>
      <c r="E78" s="414">
        <v>2</v>
      </c>
      <c r="F78" s="416" t="s">
        <v>24</v>
      </c>
      <c r="G78" s="416" t="s">
        <v>187</v>
      </c>
      <c r="H78" s="416"/>
      <c r="I78" s="416" t="s">
        <v>536</v>
      </c>
      <c r="J78" s="422" t="s">
        <v>576</v>
      </c>
      <c r="K78" s="417"/>
      <c r="L78" s="417"/>
      <c r="M78" s="418"/>
      <c r="N78" s="419"/>
    </row>
    <row r="79" spans="1:14" s="258" customFormat="1" ht="47.25">
      <c r="A79" s="416">
        <v>55</v>
      </c>
      <c r="B79" s="416" t="s">
        <v>450</v>
      </c>
      <c r="C79" s="414">
        <v>0.12</v>
      </c>
      <c r="D79" s="498"/>
      <c r="E79" s="498">
        <v>0.12</v>
      </c>
      <c r="F79" s="384" t="s">
        <v>65</v>
      </c>
      <c r="G79" s="416" t="s">
        <v>170</v>
      </c>
      <c r="H79" s="416" t="s">
        <v>504</v>
      </c>
      <c r="I79" s="416" t="s">
        <v>540</v>
      </c>
      <c r="J79" s="422" t="s">
        <v>576</v>
      </c>
      <c r="K79" s="256">
        <v>16</v>
      </c>
      <c r="L79" s="256"/>
      <c r="M79" s="256"/>
      <c r="N79" s="256"/>
    </row>
    <row r="80" spans="1:14" s="258" customFormat="1" ht="47.25">
      <c r="A80" s="416">
        <v>56</v>
      </c>
      <c r="B80" s="416" t="s">
        <v>452</v>
      </c>
      <c r="C80" s="414">
        <v>0.8</v>
      </c>
      <c r="D80" s="523"/>
      <c r="E80" s="523">
        <v>0.8</v>
      </c>
      <c r="F80" s="524" t="s">
        <v>24</v>
      </c>
      <c r="G80" s="416" t="s">
        <v>179</v>
      </c>
      <c r="H80" s="416"/>
      <c r="I80" s="416" t="s">
        <v>542</v>
      </c>
      <c r="J80" s="422" t="s">
        <v>576</v>
      </c>
    </row>
    <row r="81" spans="1:14" s="257" customFormat="1" ht="110.25">
      <c r="A81" s="416">
        <v>57</v>
      </c>
      <c r="B81" s="416" t="s">
        <v>569</v>
      </c>
      <c r="C81" s="384">
        <v>1</v>
      </c>
      <c r="D81" s="384"/>
      <c r="E81" s="384">
        <v>1</v>
      </c>
      <c r="F81" s="384" t="s">
        <v>91</v>
      </c>
      <c r="G81" s="416" t="s">
        <v>170</v>
      </c>
      <c r="H81" s="384"/>
      <c r="I81" s="416" t="s">
        <v>570</v>
      </c>
      <c r="J81" s="261" t="s">
        <v>576</v>
      </c>
      <c r="K81" s="189"/>
      <c r="L81" s="189"/>
      <c r="M81" s="189"/>
      <c r="N81" s="189"/>
    </row>
    <row r="82" spans="1:14" ht="94.5">
      <c r="A82" s="416">
        <v>58</v>
      </c>
      <c r="B82" s="416" t="s">
        <v>410</v>
      </c>
      <c r="C82" s="414">
        <v>1.05</v>
      </c>
      <c r="D82" s="414">
        <v>1.05</v>
      </c>
      <c r="E82" s="489"/>
      <c r="F82" s="490"/>
      <c r="G82" s="416" t="s">
        <v>172</v>
      </c>
      <c r="H82" s="416" t="s">
        <v>465</v>
      </c>
      <c r="I82" s="416" t="s">
        <v>513</v>
      </c>
      <c r="J82" s="257" t="s">
        <v>576</v>
      </c>
      <c r="K82" s="257"/>
      <c r="L82" s="257"/>
      <c r="M82" s="257"/>
      <c r="N82" s="257"/>
    </row>
    <row r="83" spans="1:14" ht="15.75">
      <c r="A83" s="528"/>
      <c r="B83" s="528"/>
      <c r="C83" s="531"/>
      <c r="D83" s="531"/>
      <c r="E83" s="532"/>
      <c r="F83" s="529"/>
      <c r="G83" s="528"/>
      <c r="H83" s="528"/>
      <c r="I83" s="528"/>
      <c r="J83" s="257"/>
      <c r="K83" s="257"/>
      <c r="L83" s="257"/>
      <c r="M83" s="257"/>
      <c r="N83" s="257"/>
    </row>
    <row r="84" spans="1:14" ht="15.75">
      <c r="A84" s="528"/>
      <c r="B84" s="528"/>
      <c r="C84" s="531"/>
      <c r="D84" s="531"/>
      <c r="E84" s="532"/>
      <c r="F84" s="529"/>
      <c r="G84" s="528"/>
      <c r="H84" s="528"/>
      <c r="I84" s="528"/>
      <c r="J84" s="257"/>
      <c r="K84" s="257"/>
      <c r="L84" s="257"/>
      <c r="M84" s="257"/>
      <c r="N84" s="257"/>
    </row>
    <row r="85" spans="1:14" ht="15.75">
      <c r="A85" s="528"/>
      <c r="B85" s="528"/>
      <c r="C85" s="531"/>
      <c r="D85" s="531"/>
      <c r="E85" s="532"/>
      <c r="F85" s="529"/>
      <c r="G85" s="528"/>
      <c r="H85" s="528"/>
      <c r="I85" s="528"/>
      <c r="J85" s="257"/>
      <c r="K85" s="257"/>
      <c r="L85" s="257"/>
      <c r="M85" s="257"/>
      <c r="N85" s="257"/>
    </row>
    <row r="87" spans="1:14" s="70" customFormat="1" ht="59.25" customHeight="1">
      <c r="A87" s="641" t="s">
        <v>589</v>
      </c>
      <c r="B87" s="642"/>
      <c r="C87" s="642"/>
      <c r="D87" s="642"/>
      <c r="E87" s="642"/>
      <c r="F87" s="642"/>
      <c r="G87" s="642"/>
      <c r="H87" s="642"/>
      <c r="I87" s="642"/>
    </row>
    <row r="88" spans="1:14" s="70" customFormat="1">
      <c r="A88" s="383"/>
      <c r="B88" s="383"/>
      <c r="C88" s="383"/>
      <c r="D88" s="383"/>
      <c r="E88" s="383"/>
      <c r="F88" s="383"/>
      <c r="G88" s="383"/>
      <c r="H88" s="383"/>
      <c r="I88" s="383"/>
    </row>
    <row r="89" spans="1:14" s="70" customFormat="1" ht="41.25" customHeight="1">
      <c r="A89" s="631" t="s">
        <v>2</v>
      </c>
      <c r="B89" s="631" t="s">
        <v>586</v>
      </c>
      <c r="C89" s="631" t="s">
        <v>587</v>
      </c>
      <c r="D89" s="631"/>
      <c r="E89" s="629" t="s">
        <v>592</v>
      </c>
      <c r="F89" s="624" t="s">
        <v>588</v>
      </c>
      <c r="G89" s="624"/>
      <c r="H89" s="624"/>
      <c r="I89" s="639" t="s">
        <v>205</v>
      </c>
    </row>
    <row r="90" spans="1:14" s="70" customFormat="1" ht="41.25" customHeight="1">
      <c r="A90" s="631"/>
      <c r="B90" s="631"/>
      <c r="C90" s="631"/>
      <c r="D90" s="631"/>
      <c r="E90" s="629"/>
      <c r="F90" s="25" t="s">
        <v>11</v>
      </c>
      <c r="G90" s="25" t="s">
        <v>19</v>
      </c>
      <c r="H90" s="25" t="s">
        <v>21</v>
      </c>
      <c r="I90" s="639"/>
    </row>
    <row r="91" spans="1:14" s="70" customFormat="1" ht="57" customHeight="1">
      <c r="A91" s="384">
        <v>1</v>
      </c>
      <c r="B91" s="606" t="s">
        <v>590</v>
      </c>
      <c r="C91" s="643" t="s">
        <v>591</v>
      </c>
      <c r="D91" s="644"/>
      <c r="E91" s="260">
        <v>18.350000000000001</v>
      </c>
      <c r="F91" s="384"/>
      <c r="G91" s="384">
        <v>3.18</v>
      </c>
      <c r="H91" s="384"/>
      <c r="I91" s="605"/>
    </row>
    <row r="92" spans="1:14" ht="43.5" customHeight="1">
      <c r="A92" s="384">
        <v>2</v>
      </c>
      <c r="B92" s="606" t="s">
        <v>419</v>
      </c>
      <c r="C92" s="643" t="s">
        <v>193</v>
      </c>
      <c r="D92" s="644"/>
      <c r="E92" s="260">
        <v>0.5</v>
      </c>
      <c r="F92" s="384">
        <v>0.04</v>
      </c>
      <c r="G92" s="384"/>
      <c r="H92" s="384"/>
      <c r="I92" s="384"/>
    </row>
    <row r="93" spans="1:14" ht="39.75" customHeight="1">
      <c r="A93" s="384">
        <v>3</v>
      </c>
      <c r="B93" s="606" t="s">
        <v>422</v>
      </c>
      <c r="C93" s="643" t="s">
        <v>176</v>
      </c>
      <c r="D93" s="644"/>
      <c r="E93" s="260">
        <v>0.84</v>
      </c>
      <c r="F93" s="384">
        <v>0.03</v>
      </c>
      <c r="G93" s="384"/>
      <c r="H93" s="384"/>
      <c r="I93" s="384"/>
    </row>
    <row r="94" spans="1:14" ht="48" customHeight="1">
      <c r="A94" s="384">
        <v>4</v>
      </c>
      <c r="B94" s="606" t="s">
        <v>427</v>
      </c>
      <c r="C94" s="643" t="s">
        <v>176</v>
      </c>
      <c r="D94" s="644"/>
      <c r="E94" s="260">
        <v>1.07</v>
      </c>
      <c r="F94" s="384">
        <v>0.02</v>
      </c>
      <c r="G94" s="384"/>
      <c r="H94" s="384"/>
      <c r="I94" s="384"/>
    </row>
    <row r="95" spans="1:14" ht="31.5">
      <c r="A95" s="384">
        <v>5</v>
      </c>
      <c r="B95" s="606" t="s">
        <v>429</v>
      </c>
      <c r="C95" s="643" t="s">
        <v>168</v>
      </c>
      <c r="D95" s="644"/>
      <c r="E95" s="496">
        <v>0.72</v>
      </c>
      <c r="F95" s="384">
        <v>0.02</v>
      </c>
      <c r="G95" s="384"/>
      <c r="H95" s="384"/>
      <c r="I95" s="384"/>
    </row>
    <row r="96" spans="1:14" ht="27.75" customHeight="1">
      <c r="A96" s="384">
        <v>6</v>
      </c>
      <c r="B96" s="606" t="s">
        <v>439</v>
      </c>
      <c r="C96" s="643" t="s">
        <v>167</v>
      </c>
      <c r="D96" s="644"/>
      <c r="E96" s="260">
        <v>0.85</v>
      </c>
      <c r="F96" s="384">
        <v>0.05</v>
      </c>
      <c r="G96" s="384"/>
      <c r="H96" s="384"/>
      <c r="I96" s="384"/>
    </row>
    <row r="97" spans="1:9" ht="31.5">
      <c r="A97" s="384">
        <v>7</v>
      </c>
      <c r="B97" s="606" t="s">
        <v>442</v>
      </c>
      <c r="C97" s="643" t="s">
        <v>178</v>
      </c>
      <c r="D97" s="644"/>
      <c r="E97" s="260">
        <v>0.8</v>
      </c>
      <c r="F97" s="384">
        <v>0.04</v>
      </c>
      <c r="G97" s="384"/>
      <c r="H97" s="384"/>
      <c r="I97" s="384"/>
    </row>
  </sheetData>
  <mergeCells count="23">
    <mergeCell ref="C97:D97"/>
    <mergeCell ref="C91:D91"/>
    <mergeCell ref="C92:D92"/>
    <mergeCell ref="C93:D93"/>
    <mergeCell ref="C94:D94"/>
    <mergeCell ref="C95:D95"/>
    <mergeCell ref="C96:D96"/>
    <mergeCell ref="A87:I87"/>
    <mergeCell ref="A89:A90"/>
    <mergeCell ref="B89:B90"/>
    <mergeCell ref="C89:D90"/>
    <mergeCell ref="E89:E90"/>
    <mergeCell ref="F89:H89"/>
    <mergeCell ref="I89:I90"/>
    <mergeCell ref="A2:I2"/>
    <mergeCell ref="I4:I5"/>
    <mergeCell ref="A4:A5"/>
    <mergeCell ref="B4:B5"/>
    <mergeCell ref="C4:C5"/>
    <mergeCell ref="D4:D5"/>
    <mergeCell ref="E4:F4"/>
    <mergeCell ref="G4:G5"/>
    <mergeCell ref="H4:H5"/>
  </mergeCells>
  <phoneticPr fontId="22" type="noConversion"/>
  <pageMargins left="0.25" right="0.24" top="0.78740157480314965" bottom="0.59055118110236227" header="0.31496062992125984" footer="0.31496062992125984"/>
  <pageSetup paperSize="9" scale="90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44"/>
  <sheetViews>
    <sheetView topLeftCell="A34" workbookViewId="0">
      <selection activeCell="G8" sqref="G8"/>
    </sheetView>
  </sheetViews>
  <sheetFormatPr defaultRowHeight="15"/>
  <cols>
    <col min="2" max="2" width="20.140625" customWidth="1"/>
  </cols>
  <sheetData>
    <row r="1" spans="1:21" ht="15.75">
      <c r="A1" s="1" t="s">
        <v>298</v>
      </c>
      <c r="B1" s="190"/>
      <c r="C1" s="190"/>
      <c r="D1" s="190"/>
      <c r="E1" s="190"/>
      <c r="F1" s="190"/>
      <c r="G1" s="190"/>
      <c r="H1" s="190"/>
    </row>
    <row r="2" spans="1:21" ht="18.75">
      <c r="A2" s="619" t="s">
        <v>299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</row>
    <row r="3" spans="1:21" ht="18.75">
      <c r="A3" s="3"/>
      <c r="B3" s="21"/>
      <c r="C3" s="2"/>
      <c r="D3" s="2"/>
      <c r="E3" s="4"/>
      <c r="F3" s="2"/>
      <c r="G3" s="2"/>
      <c r="H3" s="2"/>
    </row>
    <row r="4" spans="1:21" ht="15.75">
      <c r="A4" s="631" t="s">
        <v>2</v>
      </c>
      <c r="B4" s="631" t="s">
        <v>161</v>
      </c>
      <c r="C4" s="631" t="s">
        <v>4</v>
      </c>
      <c r="D4" s="646" t="s">
        <v>270</v>
      </c>
      <c r="E4" s="646"/>
      <c r="F4" s="645" t="s">
        <v>300</v>
      </c>
      <c r="G4" s="645"/>
      <c r="H4" s="645" t="s">
        <v>274</v>
      </c>
      <c r="I4" s="645"/>
      <c r="J4" s="645" t="s">
        <v>276</v>
      </c>
      <c r="K4" s="645"/>
      <c r="L4" s="645" t="s">
        <v>278</v>
      </c>
      <c r="M4" s="645"/>
      <c r="N4" s="645" t="s">
        <v>301</v>
      </c>
      <c r="O4" s="645"/>
      <c r="P4" s="645" t="s">
        <v>302</v>
      </c>
      <c r="Q4" s="645"/>
      <c r="R4" s="645" t="s">
        <v>284</v>
      </c>
      <c r="S4" s="645"/>
      <c r="T4" s="645" t="s">
        <v>303</v>
      </c>
      <c r="U4" s="645"/>
    </row>
    <row r="5" spans="1:21" ht="31.5">
      <c r="A5" s="632"/>
      <c r="B5" s="632"/>
      <c r="C5" s="632"/>
      <c r="D5" s="192" t="s">
        <v>304</v>
      </c>
      <c r="E5" s="7" t="s">
        <v>305</v>
      </c>
      <c r="F5" s="192" t="s">
        <v>155</v>
      </c>
      <c r="G5" s="7" t="s">
        <v>306</v>
      </c>
      <c r="H5" s="192" t="s">
        <v>304</v>
      </c>
      <c r="I5" s="7" t="s">
        <v>305</v>
      </c>
      <c r="J5" s="192" t="s">
        <v>304</v>
      </c>
      <c r="K5" s="7" t="s">
        <v>305</v>
      </c>
      <c r="L5" s="192" t="s">
        <v>304</v>
      </c>
      <c r="M5" s="7" t="s">
        <v>305</v>
      </c>
      <c r="N5" s="192" t="s">
        <v>304</v>
      </c>
      <c r="O5" s="7" t="s">
        <v>305</v>
      </c>
      <c r="P5" s="192" t="s">
        <v>304</v>
      </c>
      <c r="Q5" s="7" t="s">
        <v>305</v>
      </c>
      <c r="R5" s="192" t="s">
        <v>304</v>
      </c>
      <c r="S5" s="7" t="s">
        <v>305</v>
      </c>
      <c r="T5" s="192" t="s">
        <v>304</v>
      </c>
      <c r="U5" s="7" t="s">
        <v>305</v>
      </c>
    </row>
    <row r="6" spans="1:21" ht="15.75">
      <c r="A6" s="27">
        <v>1</v>
      </c>
      <c r="B6" s="28" t="s">
        <v>8</v>
      </c>
      <c r="C6" s="193" t="s">
        <v>9</v>
      </c>
      <c r="D6" s="193"/>
      <c r="E6" s="193"/>
      <c r="F6" s="193"/>
      <c r="G6" s="193"/>
      <c r="H6" s="193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</row>
    <row r="7" spans="1:21" ht="15.75">
      <c r="A7" s="195" t="s">
        <v>10</v>
      </c>
      <c r="B7" s="29" t="s">
        <v>11</v>
      </c>
      <c r="C7" s="193" t="s">
        <v>12</v>
      </c>
      <c r="D7" s="193"/>
      <c r="E7" s="193"/>
      <c r="F7" s="193"/>
      <c r="G7" s="193"/>
      <c r="H7" s="193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</row>
    <row r="8" spans="1:21" ht="47.25">
      <c r="A8" s="196"/>
      <c r="B8" s="197" t="s">
        <v>13</v>
      </c>
      <c r="C8" s="198" t="s">
        <v>14</v>
      </c>
      <c r="D8" s="198"/>
      <c r="E8" s="198"/>
      <c r="F8" s="198"/>
      <c r="G8" s="198"/>
      <c r="H8" s="198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</row>
    <row r="9" spans="1:21" ht="31.5">
      <c r="A9" s="195">
        <v>1.2</v>
      </c>
      <c r="B9" s="29" t="s">
        <v>15</v>
      </c>
      <c r="C9" s="193" t="s">
        <v>16</v>
      </c>
      <c r="D9" s="198"/>
      <c r="E9" s="198"/>
      <c r="F9" s="198"/>
      <c r="G9" s="198"/>
      <c r="H9" s="198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</row>
    <row r="10" spans="1:21" ht="15.75">
      <c r="A10" s="195">
        <v>1.3</v>
      </c>
      <c r="B10" s="29" t="s">
        <v>17</v>
      </c>
      <c r="C10" s="193" t="s">
        <v>18</v>
      </c>
      <c r="D10" s="193"/>
      <c r="E10" s="193"/>
      <c r="F10" s="193"/>
      <c r="G10" s="193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</row>
    <row r="11" spans="1:21" ht="15.75">
      <c r="A11" s="195">
        <v>1.4</v>
      </c>
      <c r="B11" s="29" t="s">
        <v>19</v>
      </c>
      <c r="C11" s="193" t="s">
        <v>20</v>
      </c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</row>
    <row r="12" spans="1:21" ht="15.75">
      <c r="A12" s="195">
        <v>1.5</v>
      </c>
      <c r="B12" s="29" t="s">
        <v>21</v>
      </c>
      <c r="C12" s="193" t="s">
        <v>22</v>
      </c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</row>
    <row r="13" spans="1:21" ht="15.75">
      <c r="A13" s="195">
        <v>1.6</v>
      </c>
      <c r="B13" s="29" t="s">
        <v>23</v>
      </c>
      <c r="C13" s="193" t="s">
        <v>24</v>
      </c>
      <c r="D13" s="193"/>
      <c r="E13" s="193"/>
      <c r="F13" s="193"/>
      <c r="G13" s="193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</row>
    <row r="14" spans="1:21" ht="31.5">
      <c r="A14" s="195">
        <v>1.7</v>
      </c>
      <c r="B14" s="29" t="s">
        <v>25</v>
      </c>
      <c r="C14" s="193" t="s">
        <v>26</v>
      </c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</row>
    <row r="15" spans="1:21" ht="15.75">
      <c r="A15" s="195">
        <v>1.8</v>
      </c>
      <c r="B15" s="29" t="s">
        <v>27</v>
      </c>
      <c r="C15" s="199" t="s">
        <v>28</v>
      </c>
      <c r="D15" s="199"/>
      <c r="E15" s="199"/>
      <c r="F15" s="199"/>
      <c r="G15" s="199"/>
      <c r="H15" s="199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</row>
    <row r="16" spans="1:21" ht="15.75">
      <c r="A16" s="195">
        <v>1.9</v>
      </c>
      <c r="B16" s="29" t="s">
        <v>29</v>
      </c>
      <c r="C16" s="199" t="s">
        <v>30</v>
      </c>
      <c r="D16" s="199"/>
      <c r="E16" s="199"/>
      <c r="F16" s="199"/>
      <c r="G16" s="199"/>
      <c r="H16" s="199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</row>
    <row r="17" spans="1:21" ht="31.5">
      <c r="A17" s="27">
        <v>2</v>
      </c>
      <c r="B17" s="28" t="s">
        <v>31</v>
      </c>
      <c r="C17" s="193" t="s">
        <v>32</v>
      </c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</row>
    <row r="18" spans="1:21" ht="15.75">
      <c r="A18" s="195" t="s">
        <v>34</v>
      </c>
      <c r="B18" s="29" t="s">
        <v>35</v>
      </c>
      <c r="C18" s="200" t="s">
        <v>36</v>
      </c>
      <c r="D18" s="200"/>
      <c r="E18" s="200"/>
      <c r="F18" s="200"/>
      <c r="G18" s="200"/>
      <c r="H18" s="200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</row>
    <row r="19" spans="1:21" ht="15.75">
      <c r="A19" s="195" t="s">
        <v>37</v>
      </c>
      <c r="B19" s="29" t="s">
        <v>38</v>
      </c>
      <c r="C19" s="193" t="s">
        <v>39</v>
      </c>
      <c r="D19" s="193"/>
      <c r="E19" s="193"/>
      <c r="F19" s="193"/>
      <c r="G19" s="193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</row>
    <row r="20" spans="1:21" ht="15.75">
      <c r="A20" s="195" t="s">
        <v>40</v>
      </c>
      <c r="B20" s="29" t="s">
        <v>41</v>
      </c>
      <c r="C20" s="199" t="s">
        <v>42</v>
      </c>
      <c r="D20" s="193"/>
      <c r="E20" s="193"/>
      <c r="F20" s="193"/>
      <c r="G20" s="193"/>
      <c r="H20" s="193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</row>
    <row r="21" spans="1:21" ht="15.75">
      <c r="A21" s="195" t="s">
        <v>43</v>
      </c>
      <c r="B21" s="29" t="s">
        <v>44</v>
      </c>
      <c r="C21" s="199" t="s">
        <v>45</v>
      </c>
      <c r="D21" s="201"/>
      <c r="E21" s="201"/>
      <c r="F21" s="201"/>
      <c r="G21" s="201"/>
      <c r="H21" s="201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</row>
    <row r="22" spans="1:21" ht="15.75">
      <c r="A22" s="195">
        <v>2.5</v>
      </c>
      <c r="B22" s="29" t="s">
        <v>46</v>
      </c>
      <c r="C22" s="199" t="s">
        <v>47</v>
      </c>
      <c r="D22" s="201"/>
      <c r="E22" s="201"/>
      <c r="F22" s="201"/>
      <c r="G22" s="201"/>
      <c r="H22" s="201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</row>
    <row r="23" spans="1:21" ht="31.5">
      <c r="A23" s="195">
        <v>2.6</v>
      </c>
      <c r="B23" s="29" t="s">
        <v>48</v>
      </c>
      <c r="C23" s="199" t="s">
        <v>49</v>
      </c>
      <c r="D23" s="199"/>
      <c r="E23" s="199"/>
      <c r="F23" s="199"/>
      <c r="G23" s="199"/>
      <c r="H23" s="199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</row>
    <row r="24" spans="1:21" ht="31.5">
      <c r="A24" s="195">
        <v>2.7</v>
      </c>
      <c r="B24" s="29" t="s">
        <v>50</v>
      </c>
      <c r="C24" s="199" t="s">
        <v>51</v>
      </c>
      <c r="D24" s="199"/>
      <c r="E24" s="199"/>
      <c r="F24" s="199"/>
      <c r="G24" s="199"/>
      <c r="H24" s="199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</row>
    <row r="25" spans="1:21" ht="31.5">
      <c r="A25" s="195">
        <v>2.8</v>
      </c>
      <c r="B25" s="29" t="s">
        <v>52</v>
      </c>
      <c r="C25" s="200" t="s">
        <v>53</v>
      </c>
      <c r="D25" s="199"/>
      <c r="E25" s="199"/>
      <c r="F25" s="199"/>
      <c r="G25" s="199"/>
      <c r="H25" s="199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</row>
    <row r="26" spans="1:21" ht="63">
      <c r="A26" s="195">
        <v>2.9</v>
      </c>
      <c r="B26" s="29" t="s">
        <v>54</v>
      </c>
      <c r="C26" s="200" t="s">
        <v>55</v>
      </c>
      <c r="D26" s="200"/>
      <c r="E26" s="200"/>
      <c r="F26" s="200"/>
      <c r="G26" s="200"/>
      <c r="H26" s="200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</row>
    <row r="27" spans="1:21" ht="31.5">
      <c r="A27" s="202">
        <v>2.1</v>
      </c>
      <c r="B27" s="29" t="s">
        <v>56</v>
      </c>
      <c r="C27" s="199" t="s">
        <v>57</v>
      </c>
      <c r="D27" s="199"/>
      <c r="E27" s="199"/>
      <c r="F27" s="199"/>
      <c r="G27" s="199"/>
      <c r="H27" s="199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</row>
    <row r="28" spans="1:21" ht="31.5">
      <c r="A28" s="195">
        <v>2.11</v>
      </c>
      <c r="B28" s="29" t="s">
        <v>58</v>
      </c>
      <c r="C28" s="200" t="s">
        <v>59</v>
      </c>
      <c r="D28" s="200"/>
      <c r="E28" s="200"/>
      <c r="F28" s="200"/>
      <c r="G28" s="200"/>
      <c r="H28" s="200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</row>
    <row r="29" spans="1:21" ht="31.5">
      <c r="A29" s="195">
        <v>2.12</v>
      </c>
      <c r="B29" s="29" t="s">
        <v>60</v>
      </c>
      <c r="C29" s="200" t="s">
        <v>61</v>
      </c>
      <c r="D29" s="200"/>
      <c r="E29" s="200"/>
      <c r="F29" s="200"/>
      <c r="G29" s="200"/>
      <c r="H29" s="200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</row>
    <row r="30" spans="1:21" ht="15.75">
      <c r="A30" s="195">
        <v>2.13</v>
      </c>
      <c r="B30" s="29" t="s">
        <v>62</v>
      </c>
      <c r="C30" s="199" t="s">
        <v>63</v>
      </c>
      <c r="D30" s="199"/>
      <c r="E30" s="199"/>
      <c r="F30" s="199"/>
      <c r="G30" s="199"/>
      <c r="H30" s="199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</row>
    <row r="31" spans="1:21" ht="15.75">
      <c r="A31" s="195">
        <v>2.14</v>
      </c>
      <c r="B31" s="29" t="s">
        <v>64</v>
      </c>
      <c r="C31" s="199" t="s">
        <v>65</v>
      </c>
      <c r="D31" s="199"/>
      <c r="E31" s="199"/>
      <c r="F31" s="199"/>
      <c r="G31" s="199"/>
      <c r="H31" s="199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</row>
    <row r="32" spans="1:21" ht="31.5">
      <c r="A32" s="195">
        <v>2.15</v>
      </c>
      <c r="B32" s="29" t="s">
        <v>66</v>
      </c>
      <c r="C32" s="199" t="s">
        <v>67</v>
      </c>
      <c r="D32" s="199"/>
      <c r="E32" s="199"/>
      <c r="F32" s="199"/>
      <c r="G32" s="199"/>
      <c r="H32" s="199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</row>
    <row r="33" spans="1:21" ht="47.25">
      <c r="A33" s="195">
        <v>2.16</v>
      </c>
      <c r="B33" s="29" t="s">
        <v>68</v>
      </c>
      <c r="C33" s="199" t="s">
        <v>69</v>
      </c>
      <c r="D33" s="199"/>
      <c r="E33" s="199"/>
      <c r="F33" s="199"/>
      <c r="G33" s="199"/>
      <c r="H33" s="199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</row>
    <row r="34" spans="1:21" ht="31.5">
      <c r="A34" s="195">
        <v>2.17</v>
      </c>
      <c r="B34" s="29" t="s">
        <v>70</v>
      </c>
      <c r="C34" s="199" t="s">
        <v>71</v>
      </c>
      <c r="D34" s="199"/>
      <c r="E34" s="199"/>
      <c r="F34" s="199"/>
      <c r="G34" s="199"/>
      <c r="H34" s="199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</row>
    <row r="35" spans="1:21" ht="15.75">
      <c r="A35" s="195">
        <v>2.1800000000000002</v>
      </c>
      <c r="B35" s="29" t="s">
        <v>72</v>
      </c>
      <c r="C35" s="199" t="s">
        <v>73</v>
      </c>
      <c r="D35" s="199"/>
      <c r="E35" s="199"/>
      <c r="F35" s="199"/>
      <c r="G35" s="199"/>
      <c r="H35" s="199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</row>
    <row r="36" spans="1:21" ht="47.25">
      <c r="A36" s="195">
        <v>2.19</v>
      </c>
      <c r="B36" s="29" t="s">
        <v>74</v>
      </c>
      <c r="C36" s="199" t="s">
        <v>75</v>
      </c>
      <c r="D36" s="199"/>
      <c r="E36" s="199"/>
      <c r="F36" s="199"/>
      <c r="G36" s="199"/>
      <c r="H36" s="199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</row>
    <row r="37" spans="1:21" ht="47.25">
      <c r="A37" s="202">
        <v>2.2000000000000002</v>
      </c>
      <c r="B37" s="29" t="s">
        <v>76</v>
      </c>
      <c r="C37" s="199" t="s">
        <v>77</v>
      </c>
      <c r="D37" s="199"/>
      <c r="E37" s="199"/>
      <c r="F37" s="199"/>
      <c r="G37" s="199"/>
      <c r="H37" s="199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</row>
    <row r="38" spans="1:21" ht="31.5">
      <c r="A38" s="195">
        <v>2.21</v>
      </c>
      <c r="B38" s="29" t="s">
        <v>78</v>
      </c>
      <c r="C38" s="199" t="s">
        <v>79</v>
      </c>
      <c r="D38" s="199"/>
      <c r="E38" s="199"/>
      <c r="F38" s="199"/>
      <c r="G38" s="199"/>
      <c r="H38" s="199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</row>
    <row r="39" spans="1:21" ht="31.5">
      <c r="A39" s="195">
        <v>2.2200000000000002</v>
      </c>
      <c r="B39" s="29" t="s">
        <v>80</v>
      </c>
      <c r="C39" s="199" t="s">
        <v>81</v>
      </c>
      <c r="D39" s="199"/>
      <c r="E39" s="199"/>
      <c r="F39" s="199"/>
      <c r="G39" s="199"/>
      <c r="H39" s="199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</row>
    <row r="40" spans="1:21" ht="15.75">
      <c r="A40" s="195">
        <v>2.23</v>
      </c>
      <c r="B40" s="29" t="s">
        <v>82</v>
      </c>
      <c r="C40" s="199" t="s">
        <v>83</v>
      </c>
      <c r="D40" s="199"/>
      <c r="E40" s="199"/>
      <c r="F40" s="199"/>
      <c r="G40" s="199"/>
      <c r="H40" s="199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</row>
    <row r="41" spans="1:21" ht="31.5">
      <c r="A41" s="195">
        <v>2.2400000000000002</v>
      </c>
      <c r="B41" s="29" t="s">
        <v>84</v>
      </c>
      <c r="C41" s="199" t="s">
        <v>85</v>
      </c>
      <c r="D41" s="199"/>
      <c r="E41" s="199"/>
      <c r="F41" s="199"/>
      <c r="G41" s="199"/>
      <c r="H41" s="199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</row>
    <row r="42" spans="1:21" ht="31.5">
      <c r="A42" s="195">
        <v>2.25</v>
      </c>
      <c r="B42" s="29" t="s">
        <v>86</v>
      </c>
      <c r="C42" s="199" t="s">
        <v>87</v>
      </c>
      <c r="D42" s="199"/>
      <c r="E42" s="199"/>
      <c r="F42" s="199"/>
      <c r="G42" s="199"/>
      <c r="H42" s="199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</row>
    <row r="43" spans="1:21" ht="31.5">
      <c r="A43" s="195">
        <v>2.2599999999999998</v>
      </c>
      <c r="B43" s="29" t="s">
        <v>88</v>
      </c>
      <c r="C43" s="199" t="s">
        <v>89</v>
      </c>
      <c r="D43" s="199"/>
      <c r="E43" s="199"/>
      <c r="F43" s="199"/>
      <c r="G43" s="199"/>
      <c r="H43" s="199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</row>
    <row r="44" spans="1:21" ht="15.75">
      <c r="A44" s="27">
        <v>3</v>
      </c>
      <c r="B44" s="28" t="s">
        <v>90</v>
      </c>
      <c r="C44" s="203" t="s">
        <v>91</v>
      </c>
      <c r="D44" s="193"/>
      <c r="E44" s="193"/>
      <c r="F44" s="193"/>
      <c r="G44" s="193"/>
      <c r="H44" s="193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</row>
  </sheetData>
  <mergeCells count="13">
    <mergeCell ref="L4:M4"/>
    <mergeCell ref="N4:O4"/>
    <mergeCell ref="P4:Q4"/>
    <mergeCell ref="R4:S4"/>
    <mergeCell ref="T4:U4"/>
    <mergeCell ref="A2:U2"/>
    <mergeCell ref="A4:A5"/>
    <mergeCell ref="B4:B5"/>
    <mergeCell ref="C4:C5"/>
    <mergeCell ref="D4:E4"/>
    <mergeCell ref="F4:G4"/>
    <mergeCell ref="H4:I4"/>
    <mergeCell ref="J4:K4"/>
  </mergeCells>
  <phoneticPr fontId="22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60"/>
  <sheetViews>
    <sheetView zoomScale="85" zoomScaleNormal="85" workbookViewId="0">
      <pane xSplit="4" topLeftCell="E1" activePane="topRight" state="frozen"/>
      <selection pane="topRight" activeCell="D17" sqref="D17"/>
    </sheetView>
  </sheetViews>
  <sheetFormatPr defaultColWidth="9" defaultRowHeight="15"/>
  <cols>
    <col min="1" max="1" width="6.5703125" style="33" customWidth="1"/>
    <col min="2" max="2" width="31.42578125" style="33" customWidth="1"/>
    <col min="3" max="3" width="8" style="33" customWidth="1"/>
    <col min="4" max="5" width="11" style="33" customWidth="1"/>
    <col min="6" max="9" width="7.42578125" style="33" bestFit="1" customWidth="1"/>
    <col min="10" max="12" width="8.42578125" style="33" bestFit="1" customWidth="1"/>
    <col min="13" max="13" width="6.42578125" style="33" bestFit="1" customWidth="1"/>
    <col min="14" max="15" width="5.85546875" style="33" customWidth="1"/>
    <col min="16" max="16" width="8.140625" style="33" customWidth="1"/>
    <col min="17" max="17" width="6.42578125" style="33" bestFit="1" customWidth="1"/>
    <col min="18" max="23" width="5.85546875" style="33" customWidth="1"/>
    <col min="24" max="24" width="6.85546875" style="33" customWidth="1"/>
    <col min="25" max="36" width="7.5703125" style="33" customWidth="1"/>
    <col min="37" max="37" width="6.42578125" style="33" customWidth="1"/>
    <col min="38" max="39" width="5.85546875" style="33" customWidth="1"/>
    <col min="40" max="40" width="7.42578125" style="33" bestFit="1" customWidth="1"/>
    <col min="41" max="41" width="6.42578125" style="33" bestFit="1" customWidth="1"/>
    <col min="42" max="45" width="5.85546875" style="33" customWidth="1"/>
    <col min="46" max="46" width="6.42578125" style="33" bestFit="1" customWidth="1"/>
    <col min="47" max="50" width="5.85546875" style="33" customWidth="1"/>
    <col min="51" max="51" width="6.42578125" style="33" bestFit="1" customWidth="1"/>
    <col min="52" max="53" width="5.85546875" style="33" customWidth="1"/>
    <col min="54" max="54" width="7.42578125" style="33" bestFit="1" customWidth="1"/>
    <col min="55" max="55" width="11.28515625" style="33" customWidth="1"/>
    <col min="56" max="56" width="10.5703125" style="33" bestFit="1" customWidth="1"/>
    <col min="57" max="57" width="9" style="33"/>
    <col min="58" max="58" width="9.42578125" style="33" bestFit="1" customWidth="1"/>
    <col min="59" max="16384" width="9" style="33"/>
  </cols>
  <sheetData>
    <row r="1" spans="1:58" ht="15.75">
      <c r="A1" s="1" t="s">
        <v>307</v>
      </c>
      <c r="B1" s="5"/>
      <c r="C1" s="5"/>
      <c r="D1" s="5"/>
      <c r="E1" s="5"/>
      <c r="F1" s="5"/>
      <c r="G1" s="5"/>
      <c r="H1" s="5"/>
      <c r="I1" s="5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</row>
    <row r="2" spans="1:58" ht="15.75" customHeight="1">
      <c r="B2" s="103"/>
      <c r="C2" s="103"/>
      <c r="D2" s="103"/>
      <c r="E2" s="611" t="s">
        <v>344</v>
      </c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</row>
    <row r="3" spans="1:58" ht="15.75">
      <c r="A3" s="3"/>
      <c r="B3" s="6"/>
      <c r="C3" s="2"/>
      <c r="D3" s="2"/>
      <c r="E3" s="2"/>
      <c r="F3" s="4"/>
      <c r="G3" s="2"/>
      <c r="H3" s="2"/>
      <c r="I3" s="2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647" t="s">
        <v>1</v>
      </c>
      <c r="BC3" s="647"/>
      <c r="BD3" s="647"/>
    </row>
    <row r="4" spans="1:58" ht="59.25" customHeight="1">
      <c r="A4" s="631" t="s">
        <v>2</v>
      </c>
      <c r="B4" s="631" t="s">
        <v>161</v>
      </c>
      <c r="C4" s="631" t="s">
        <v>4</v>
      </c>
      <c r="D4" s="631" t="s">
        <v>203</v>
      </c>
      <c r="E4" s="622" t="s">
        <v>198</v>
      </c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 t="s">
        <v>198</v>
      </c>
      <c r="AN4" s="622"/>
      <c r="AO4" s="622"/>
      <c r="AP4" s="622"/>
      <c r="AQ4" s="622"/>
      <c r="AR4" s="622"/>
      <c r="AS4" s="622"/>
      <c r="AT4" s="622"/>
      <c r="AU4" s="622"/>
      <c r="AV4" s="622"/>
      <c r="AW4" s="622"/>
      <c r="AX4" s="622"/>
      <c r="AY4" s="622"/>
      <c r="AZ4" s="622"/>
      <c r="BA4" s="622"/>
      <c r="BB4" s="622"/>
      <c r="BC4" s="648" t="s">
        <v>162</v>
      </c>
      <c r="BD4" s="649" t="s">
        <v>199</v>
      </c>
    </row>
    <row r="5" spans="1:58" ht="31.5">
      <c r="A5" s="632"/>
      <c r="B5" s="632"/>
      <c r="C5" s="632"/>
      <c r="D5" s="631"/>
      <c r="E5" s="30" t="s">
        <v>9</v>
      </c>
      <c r="F5" s="7" t="s">
        <v>12</v>
      </c>
      <c r="G5" s="30" t="s">
        <v>14</v>
      </c>
      <c r="H5" s="7" t="s">
        <v>16</v>
      </c>
      <c r="I5" s="30" t="s">
        <v>18</v>
      </c>
      <c r="J5" s="7" t="s">
        <v>20</v>
      </c>
      <c r="K5" s="30" t="s">
        <v>22</v>
      </c>
      <c r="L5" s="7" t="s">
        <v>24</v>
      </c>
      <c r="M5" s="30" t="s">
        <v>26</v>
      </c>
      <c r="N5" s="7" t="s">
        <v>28</v>
      </c>
      <c r="O5" s="30" t="s">
        <v>30</v>
      </c>
      <c r="P5" s="7" t="s">
        <v>32</v>
      </c>
      <c r="Q5" s="30" t="s">
        <v>36</v>
      </c>
      <c r="R5" s="7" t="s">
        <v>39</v>
      </c>
      <c r="S5" s="30" t="s">
        <v>42</v>
      </c>
      <c r="T5" s="7" t="s">
        <v>45</v>
      </c>
      <c r="U5" s="30" t="s">
        <v>47</v>
      </c>
      <c r="V5" s="7" t="s">
        <v>49</v>
      </c>
      <c r="W5" s="204" t="s">
        <v>51</v>
      </c>
      <c r="X5" s="30" t="s">
        <v>53</v>
      </c>
      <c r="Y5" s="7" t="s">
        <v>55</v>
      </c>
      <c r="Z5" s="7" t="s">
        <v>210</v>
      </c>
      <c r="AA5" s="7" t="s">
        <v>213</v>
      </c>
      <c r="AB5" s="7" t="s">
        <v>216</v>
      </c>
      <c r="AC5" s="7" t="s">
        <v>182</v>
      </c>
      <c r="AD5" s="7" t="s">
        <v>221</v>
      </c>
      <c r="AE5" s="7" t="s">
        <v>224</v>
      </c>
      <c r="AF5" s="7" t="s">
        <v>180</v>
      </c>
      <c r="AG5" s="7" t="s">
        <v>181</v>
      </c>
      <c r="AH5" s="7" t="s">
        <v>190</v>
      </c>
      <c r="AI5" s="7" t="s">
        <v>233</v>
      </c>
      <c r="AJ5" s="7" t="s">
        <v>191</v>
      </c>
      <c r="AK5" s="30" t="s">
        <v>57</v>
      </c>
      <c r="AL5" s="7" t="s">
        <v>59</v>
      </c>
      <c r="AM5" s="30" t="s">
        <v>61</v>
      </c>
      <c r="AN5" s="7" t="s">
        <v>63</v>
      </c>
      <c r="AO5" s="30" t="s">
        <v>65</v>
      </c>
      <c r="AP5" s="7" t="s">
        <v>67</v>
      </c>
      <c r="AQ5" s="30" t="s">
        <v>69</v>
      </c>
      <c r="AR5" s="7" t="s">
        <v>71</v>
      </c>
      <c r="AS5" s="30" t="s">
        <v>73</v>
      </c>
      <c r="AT5" s="7" t="s">
        <v>75</v>
      </c>
      <c r="AU5" s="30" t="s">
        <v>77</v>
      </c>
      <c r="AV5" s="7" t="s">
        <v>79</v>
      </c>
      <c r="AW5" s="30" t="s">
        <v>81</v>
      </c>
      <c r="AX5" s="7" t="s">
        <v>83</v>
      </c>
      <c r="AY5" s="30" t="s">
        <v>85</v>
      </c>
      <c r="AZ5" s="7" t="s">
        <v>87</v>
      </c>
      <c r="BA5" s="30" t="s">
        <v>89</v>
      </c>
      <c r="BB5" s="7" t="s">
        <v>91</v>
      </c>
      <c r="BC5" s="648"/>
      <c r="BD5" s="649"/>
    </row>
    <row r="6" spans="1:58" ht="31.5">
      <c r="A6" s="123"/>
      <c r="B6" s="124" t="s">
        <v>163</v>
      </c>
      <c r="C6" s="123"/>
      <c r="D6" s="125">
        <v>122463.6</v>
      </c>
      <c r="E6" s="126">
        <v>113379.29470300001</v>
      </c>
      <c r="F6" s="127">
        <v>1477.8827699999997</v>
      </c>
      <c r="G6" s="126">
        <v>1057.51</v>
      </c>
      <c r="H6" s="127">
        <v>1331.47</v>
      </c>
      <c r="I6" s="126">
        <v>2677.4049330000003</v>
      </c>
      <c r="J6" s="127">
        <v>46322.34</v>
      </c>
      <c r="K6" s="126">
        <v>15597.01</v>
      </c>
      <c r="L6" s="127">
        <v>45742.739420000005</v>
      </c>
      <c r="M6" s="126">
        <v>230.44757999999999</v>
      </c>
      <c r="N6" s="127"/>
      <c r="O6" s="126"/>
      <c r="P6" s="127">
        <v>5867.6851470000011</v>
      </c>
      <c r="Q6" s="126">
        <v>131.50829999999999</v>
      </c>
      <c r="R6" s="127">
        <v>0.69</v>
      </c>
      <c r="S6" s="126"/>
      <c r="T6" s="127"/>
      <c r="U6" s="126">
        <v>8.7799999999999994</v>
      </c>
      <c r="V6" s="127">
        <v>2.2335099999999999</v>
      </c>
      <c r="W6" s="127">
        <v>8.4700000000000006</v>
      </c>
      <c r="X6" s="126">
        <v>8.85</v>
      </c>
      <c r="Y6" s="127">
        <v>3061.2729370000002</v>
      </c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6">
        <v>31.6</v>
      </c>
      <c r="AL6" s="127">
        <v>1.03</v>
      </c>
      <c r="AM6" s="126">
        <v>0.36</v>
      </c>
      <c r="AN6" s="127">
        <v>1626.7811899999997</v>
      </c>
      <c r="AO6" s="126">
        <v>186.30921000000001</v>
      </c>
      <c r="AP6" s="127">
        <v>13.77947</v>
      </c>
      <c r="AQ6" s="126">
        <v>9.8005299999999984</v>
      </c>
      <c r="AR6" s="127"/>
      <c r="AS6" s="126">
        <v>0.63</v>
      </c>
      <c r="AT6" s="127">
        <v>81.67</v>
      </c>
      <c r="AU6" s="126">
        <v>19.91</v>
      </c>
      <c r="AV6" s="127">
        <v>12.72</v>
      </c>
      <c r="AW6" s="126">
        <v>0</v>
      </c>
      <c r="AX6" s="127">
        <v>0.59</v>
      </c>
      <c r="AY6" s="126">
        <v>650.47</v>
      </c>
      <c r="AZ6" s="127">
        <v>10.23</v>
      </c>
      <c r="BA6" s="126">
        <v>0</v>
      </c>
      <c r="BB6" s="127">
        <v>3216.62</v>
      </c>
      <c r="BC6" s="128"/>
      <c r="BD6" s="128"/>
    </row>
    <row r="7" spans="1:58" s="119" customFormat="1" ht="15.75">
      <c r="A7" s="55">
        <v>1</v>
      </c>
      <c r="B7" s="56" t="s">
        <v>8</v>
      </c>
      <c r="C7" s="75" t="s">
        <v>9</v>
      </c>
      <c r="D7" s="83">
        <f>VLOOKUP(C7,[2]H1!$C$8:$D$50,2,0)</f>
        <v>113379.29470300001</v>
      </c>
      <c r="E7" s="83"/>
      <c r="F7" s="83"/>
      <c r="G7" s="83"/>
      <c r="H7" s="83"/>
      <c r="I7" s="83">
        <f>SUM(I8:I17)</f>
        <v>12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>
        <f>SUM(W8:W17)</f>
        <v>0.2</v>
      </c>
      <c r="X7" s="83"/>
      <c r="Y7" s="83">
        <f>SUM(Y8:Y17)</f>
        <v>121.34</v>
      </c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>
        <f>SUM(AN8:AN17)</f>
        <v>20.2</v>
      </c>
      <c r="AO7" s="83"/>
      <c r="AP7" s="83">
        <f>SUM(AP8:AP17)</f>
        <v>0.02</v>
      </c>
      <c r="AQ7" s="83"/>
      <c r="AR7" s="83"/>
      <c r="AS7" s="83"/>
      <c r="AT7" s="83">
        <f>SUM(AT8:AT17)</f>
        <v>20</v>
      </c>
      <c r="AU7" s="83"/>
      <c r="AV7" s="83">
        <f>SUM(AV8:AV17)</f>
        <v>0.25</v>
      </c>
      <c r="AW7" s="83"/>
      <c r="AX7" s="83"/>
      <c r="AY7" s="83"/>
      <c r="AZ7" s="83"/>
      <c r="BA7" s="83"/>
      <c r="BB7" s="83"/>
      <c r="BC7" s="83">
        <f>SUM(BC8:BC17)</f>
        <v>174.01</v>
      </c>
      <c r="BD7" s="83">
        <f>D7-BC7+E57</f>
        <v>113217.28470300001</v>
      </c>
      <c r="BE7" s="33"/>
      <c r="BF7" s="138">
        <f>BD7+BD18+BD56</f>
        <v>122463.59985000001</v>
      </c>
    </row>
    <row r="8" spans="1:58" ht="15.75">
      <c r="A8" s="47" t="s">
        <v>10</v>
      </c>
      <c r="B8" s="48" t="s">
        <v>11</v>
      </c>
      <c r="C8" s="49" t="s">
        <v>12</v>
      </c>
      <c r="D8" s="50">
        <f>VLOOKUP(C8,[2]H1!$C$8:$D$50,2,0)</f>
        <v>1477.8827699999997</v>
      </c>
      <c r="E8" s="50"/>
      <c r="F8" s="50"/>
      <c r="G8" s="50"/>
      <c r="H8" s="50"/>
      <c r="I8" s="50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11">
        <v>15.41</v>
      </c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30"/>
      <c r="AL8" s="129"/>
      <c r="AM8" s="129"/>
      <c r="AN8" s="129">
        <v>0.04</v>
      </c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05">
        <f>SUM(E8:BB8)</f>
        <v>15.45</v>
      </c>
      <c r="BD8" s="111">
        <f>D8-BC8+F57</f>
        <v>1462.4327699999997</v>
      </c>
      <c r="BF8" s="104"/>
    </row>
    <row r="9" spans="1:58" ht="31.5">
      <c r="A9" s="51"/>
      <c r="B9" s="52" t="s">
        <v>13</v>
      </c>
      <c r="C9" s="53" t="s">
        <v>14</v>
      </c>
      <c r="D9" s="50">
        <f>VLOOKUP(C9,[2]H1!$C$8:$D$50,2,0)</f>
        <v>1057.5099999999998</v>
      </c>
      <c r="E9" s="96"/>
      <c r="F9" s="96"/>
      <c r="G9" s="96"/>
      <c r="H9" s="96"/>
      <c r="I9" s="96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30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50"/>
      <c r="BD9" s="111">
        <f>D9-BC9+G57</f>
        <v>1057.5099999999998</v>
      </c>
    </row>
    <row r="10" spans="1:58" ht="15.75">
      <c r="A10" s="47">
        <v>1.2</v>
      </c>
      <c r="B10" s="48" t="s">
        <v>15</v>
      </c>
      <c r="C10" s="49" t="s">
        <v>16</v>
      </c>
      <c r="D10" s="50">
        <f>VLOOKUP(C10,[2]H1!$C$8:$D$50,2,0)</f>
        <v>1331.47</v>
      </c>
      <c r="E10" s="96"/>
      <c r="F10" s="96"/>
      <c r="G10" s="96"/>
      <c r="H10" s="96"/>
      <c r="I10" s="96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>
        <v>0.2</v>
      </c>
      <c r="X10" s="129"/>
      <c r="Y10" s="111">
        <v>8.18</v>
      </c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30"/>
      <c r="AL10" s="129"/>
      <c r="AM10" s="129"/>
      <c r="AN10" s="129">
        <v>4.0999999999999996</v>
      </c>
      <c r="AO10" s="129"/>
      <c r="AP10" s="129"/>
      <c r="AQ10" s="129"/>
      <c r="AR10" s="129"/>
      <c r="AS10" s="129"/>
      <c r="AT10" s="129">
        <v>2</v>
      </c>
      <c r="AU10" s="129"/>
      <c r="AV10" s="129">
        <v>0.25</v>
      </c>
      <c r="AW10" s="129"/>
      <c r="AX10" s="129"/>
      <c r="AY10" s="129"/>
      <c r="AZ10" s="129"/>
      <c r="BA10" s="129"/>
      <c r="BB10" s="129"/>
      <c r="BC10" s="105">
        <f>SUM(E10:BB10)</f>
        <v>14.729999999999999</v>
      </c>
      <c r="BD10" s="111">
        <f>D10-BC10+H57</f>
        <v>1316.74</v>
      </c>
    </row>
    <row r="11" spans="1:58" ht="15.75">
      <c r="A11" s="47">
        <v>1.3</v>
      </c>
      <c r="B11" s="48" t="s">
        <v>17</v>
      </c>
      <c r="C11" s="49" t="s">
        <v>18</v>
      </c>
      <c r="D11" s="50">
        <f>VLOOKUP(C11,[2]H1!$C$8:$D$50,2,0)</f>
        <v>2677.4049330000003</v>
      </c>
      <c r="E11" s="50"/>
      <c r="F11" s="50"/>
      <c r="G11" s="50"/>
      <c r="H11" s="50"/>
      <c r="I11" s="50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11">
        <v>3.79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30"/>
      <c r="AL11" s="129"/>
      <c r="AM11" s="129"/>
      <c r="AN11" s="129">
        <v>4.0599999999999996</v>
      </c>
      <c r="AO11" s="129"/>
      <c r="AP11" s="129">
        <v>0.02</v>
      </c>
      <c r="AQ11" s="129"/>
      <c r="AR11" s="129"/>
      <c r="AS11" s="129"/>
      <c r="AT11" s="129">
        <v>3</v>
      </c>
      <c r="AU11" s="129"/>
      <c r="AV11" s="129"/>
      <c r="AW11" s="129"/>
      <c r="AX11" s="129"/>
      <c r="AY11" s="129"/>
      <c r="AZ11" s="129"/>
      <c r="BA11" s="129"/>
      <c r="BB11" s="129"/>
      <c r="BC11" s="105">
        <f>SUM(E11:BB11)</f>
        <v>10.87</v>
      </c>
      <c r="BD11" s="111">
        <f>D11-BC11+I57</f>
        <v>2678.5349330000004</v>
      </c>
    </row>
    <row r="12" spans="1:58" ht="15.75">
      <c r="A12" s="47">
        <v>1.4</v>
      </c>
      <c r="B12" s="48" t="s">
        <v>19</v>
      </c>
      <c r="C12" s="49" t="s">
        <v>20</v>
      </c>
      <c r="D12" s="50">
        <f>VLOOKUP(C12,[2]H1!$C$8:$D$50,2,0)</f>
        <v>46322.340000000004</v>
      </c>
      <c r="E12" s="50"/>
      <c r="F12" s="50"/>
      <c r="G12" s="50"/>
      <c r="H12" s="50"/>
      <c r="I12" s="50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11">
        <v>39.67</v>
      </c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30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05">
        <f>SUM(E12:BB12)</f>
        <v>39.67</v>
      </c>
      <c r="BD12" s="111">
        <f>D12-BC12+J57</f>
        <v>46282.670000000006</v>
      </c>
    </row>
    <row r="13" spans="1:58" ht="15.75">
      <c r="A13" s="47">
        <v>1.5</v>
      </c>
      <c r="B13" s="48" t="s">
        <v>21</v>
      </c>
      <c r="C13" s="49" t="s">
        <v>22</v>
      </c>
      <c r="D13" s="50">
        <f>VLOOKUP(C13,[2]H1!$C$8:$D$50,2,0)</f>
        <v>15597.009999999998</v>
      </c>
      <c r="E13" s="50"/>
      <c r="F13" s="50"/>
      <c r="G13" s="50"/>
      <c r="H13" s="50"/>
      <c r="I13" s="50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11">
        <v>9</v>
      </c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30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50">
        <f>SUM(E13:BB13)</f>
        <v>9</v>
      </c>
      <c r="BD13" s="111">
        <f>D13-BC13+K57</f>
        <v>15588.009999999998</v>
      </c>
    </row>
    <row r="14" spans="1:58" ht="15.75">
      <c r="A14" s="47">
        <v>1.6</v>
      </c>
      <c r="B14" s="48" t="s">
        <v>23</v>
      </c>
      <c r="C14" s="49" t="s">
        <v>24</v>
      </c>
      <c r="D14" s="50">
        <f>VLOOKUP(C14,[2]H1!$C$8:$D$50,2,0)</f>
        <v>45742.739420000005</v>
      </c>
      <c r="E14" s="50"/>
      <c r="F14" s="50"/>
      <c r="G14" s="50"/>
      <c r="H14" s="50"/>
      <c r="I14" s="50">
        <v>12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11">
        <v>45.29</v>
      </c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30"/>
      <c r="AL14" s="129"/>
      <c r="AM14" s="129"/>
      <c r="AN14" s="129">
        <v>12</v>
      </c>
      <c r="AO14" s="129"/>
      <c r="AP14" s="129"/>
      <c r="AQ14" s="129"/>
      <c r="AR14" s="129"/>
      <c r="AS14" s="129"/>
      <c r="AT14" s="129">
        <v>15</v>
      </c>
      <c r="AU14" s="129"/>
      <c r="AV14" s="129"/>
      <c r="AW14" s="129"/>
      <c r="AX14" s="129"/>
      <c r="AY14" s="129"/>
      <c r="AZ14" s="129"/>
      <c r="BA14" s="129"/>
      <c r="BB14" s="129"/>
      <c r="BC14" s="105">
        <f>SUM(E14:BB14)</f>
        <v>84.289999999999992</v>
      </c>
      <c r="BD14" s="111">
        <f>D14-BC14+L57</f>
        <v>45658.449420000004</v>
      </c>
    </row>
    <row r="15" spans="1:58" ht="15.75">
      <c r="A15" s="47">
        <v>1.7</v>
      </c>
      <c r="B15" s="48" t="s">
        <v>25</v>
      </c>
      <c r="C15" s="49" t="s">
        <v>26</v>
      </c>
      <c r="D15" s="50">
        <f>VLOOKUP(C15,[2]H1!$C$8:$D$50,2,0)</f>
        <v>230.44757999999999</v>
      </c>
      <c r="E15" s="50"/>
      <c r="F15" s="50"/>
      <c r="G15" s="50"/>
      <c r="H15" s="50"/>
      <c r="I15" s="50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30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50"/>
      <c r="BD15" s="111">
        <f>D15-BC15+M57</f>
        <v>230.44757999999999</v>
      </c>
    </row>
    <row r="16" spans="1:58" ht="15.75">
      <c r="A16" s="47">
        <v>1.8</v>
      </c>
      <c r="B16" s="48" t="s">
        <v>27</v>
      </c>
      <c r="C16" s="54" t="s">
        <v>28</v>
      </c>
      <c r="D16" s="50" t="e">
        <f>VLOOKUP(C16,[2]H1!$C$8:$D$50,2,0)</f>
        <v>#REF!</v>
      </c>
      <c r="E16" s="57"/>
      <c r="F16" s="57"/>
      <c r="G16" s="57"/>
      <c r="H16" s="57"/>
      <c r="I16" s="57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30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50"/>
      <c r="BD16" s="111" t="e">
        <f>D16-BC16+N57</f>
        <v>#REF!</v>
      </c>
    </row>
    <row r="17" spans="1:57" ht="15.75">
      <c r="A17" s="47">
        <v>1.9</v>
      </c>
      <c r="B17" s="48" t="s">
        <v>29</v>
      </c>
      <c r="C17" s="54" t="s">
        <v>30</v>
      </c>
      <c r="D17" s="50" t="e">
        <f>VLOOKUP(C17,[2]H1!$C$8:$D$50,2,0)</f>
        <v>#REF!</v>
      </c>
      <c r="E17" s="57"/>
      <c r="F17" s="57"/>
      <c r="G17" s="57"/>
      <c r="H17" s="57"/>
      <c r="I17" s="57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50"/>
      <c r="BD17" s="111" t="e">
        <f>D17-BC17+O57</f>
        <v>#REF!</v>
      </c>
    </row>
    <row r="18" spans="1:57" s="119" customFormat="1" ht="15.75">
      <c r="A18" s="55">
        <v>2</v>
      </c>
      <c r="B18" s="56" t="s">
        <v>31</v>
      </c>
      <c r="C18" s="75" t="s">
        <v>32</v>
      </c>
      <c r="D18" s="83">
        <f>VLOOKUP(C18,[2]H1!$C$8:$D$50,2,0)</f>
        <v>5867.6851470000011</v>
      </c>
      <c r="E18" s="83"/>
      <c r="F18" s="83">
        <f t="shared" ref="F18:BC18" si="0">SUM(F19:F55)</f>
        <v>0</v>
      </c>
      <c r="G18" s="83">
        <f t="shared" si="0"/>
        <v>0</v>
      </c>
      <c r="H18" s="83">
        <f t="shared" si="0"/>
        <v>0</v>
      </c>
      <c r="I18" s="83">
        <f t="shared" si="0"/>
        <v>0</v>
      </c>
      <c r="J18" s="83">
        <f t="shared" si="0"/>
        <v>0</v>
      </c>
      <c r="K18" s="83">
        <f t="shared" si="0"/>
        <v>0</v>
      </c>
      <c r="L18" s="83">
        <f t="shared" si="0"/>
        <v>0</v>
      </c>
      <c r="M18" s="83">
        <f t="shared" si="0"/>
        <v>0</v>
      </c>
      <c r="N18" s="83">
        <f t="shared" si="0"/>
        <v>0</v>
      </c>
      <c r="O18" s="83">
        <f t="shared" si="0"/>
        <v>0</v>
      </c>
      <c r="P18" s="83">
        <f t="shared" si="0"/>
        <v>0</v>
      </c>
      <c r="Q18" s="83">
        <f t="shared" si="0"/>
        <v>0</v>
      </c>
      <c r="R18" s="83">
        <f t="shared" si="0"/>
        <v>0</v>
      </c>
      <c r="S18" s="83">
        <f t="shared" si="0"/>
        <v>0</v>
      </c>
      <c r="T18" s="83">
        <f t="shared" si="0"/>
        <v>0</v>
      </c>
      <c r="U18" s="83">
        <f t="shared" si="0"/>
        <v>0</v>
      </c>
      <c r="V18" s="83">
        <f t="shared" si="0"/>
        <v>0.5</v>
      </c>
      <c r="W18" s="83">
        <f t="shared" si="0"/>
        <v>0</v>
      </c>
      <c r="X18" s="83">
        <f t="shared" si="0"/>
        <v>0</v>
      </c>
      <c r="Y18" s="83">
        <f t="shared" si="0"/>
        <v>1.8599999999999999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>
        <f t="shared" si="0"/>
        <v>0</v>
      </c>
      <c r="AL18" s="83">
        <f t="shared" si="0"/>
        <v>0</v>
      </c>
      <c r="AM18" s="83">
        <f t="shared" si="0"/>
        <v>0</v>
      </c>
      <c r="AN18" s="83">
        <f t="shared" si="0"/>
        <v>0</v>
      </c>
      <c r="AO18" s="83">
        <f t="shared" si="0"/>
        <v>0.12</v>
      </c>
      <c r="AP18" s="83">
        <f t="shared" si="0"/>
        <v>0.01</v>
      </c>
      <c r="AQ18" s="83">
        <f t="shared" si="0"/>
        <v>0</v>
      </c>
      <c r="AR18" s="83">
        <f t="shared" si="0"/>
        <v>0</v>
      </c>
      <c r="AS18" s="83">
        <f t="shared" si="0"/>
        <v>0</v>
      </c>
      <c r="AT18" s="83">
        <f t="shared" si="0"/>
        <v>0</v>
      </c>
      <c r="AU18" s="83">
        <f t="shared" si="0"/>
        <v>0</v>
      </c>
      <c r="AV18" s="83">
        <f t="shared" si="0"/>
        <v>2</v>
      </c>
      <c r="AW18" s="83">
        <f t="shared" si="0"/>
        <v>0</v>
      </c>
      <c r="AX18" s="83">
        <f t="shared" si="0"/>
        <v>0</v>
      </c>
      <c r="AY18" s="83">
        <f t="shared" si="0"/>
        <v>0</v>
      </c>
      <c r="AZ18" s="83">
        <f t="shared" si="0"/>
        <v>0</v>
      </c>
      <c r="BA18" s="83">
        <f t="shared" si="0"/>
        <v>0</v>
      </c>
      <c r="BB18" s="83">
        <f t="shared" si="0"/>
        <v>0</v>
      </c>
      <c r="BC18" s="83">
        <f t="shared" si="0"/>
        <v>4.4899999999999993</v>
      </c>
      <c r="BD18" s="83">
        <f>D18+P57-BC18</f>
        <v>6031.3951470000011</v>
      </c>
      <c r="BE18" s="33"/>
    </row>
    <row r="19" spans="1:57" ht="15.75">
      <c r="A19" s="47" t="s">
        <v>34</v>
      </c>
      <c r="B19" s="48" t="s">
        <v>35</v>
      </c>
      <c r="C19" s="58" t="s">
        <v>36</v>
      </c>
      <c r="D19" s="50">
        <f>VLOOKUP(C19,[2]H1!$C$8:$D$50,2,0)</f>
        <v>131.50829999999999</v>
      </c>
      <c r="E19" s="59"/>
      <c r="F19" s="59"/>
      <c r="G19" s="59"/>
      <c r="H19" s="59"/>
      <c r="I19" s="5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30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50"/>
      <c r="BD19" s="111">
        <f>D19-BC19+Q57</f>
        <v>131.50829999999999</v>
      </c>
    </row>
    <row r="20" spans="1:57" ht="15.75">
      <c r="A20" s="47" t="s">
        <v>37</v>
      </c>
      <c r="B20" s="48" t="s">
        <v>38</v>
      </c>
      <c r="C20" s="49" t="s">
        <v>39</v>
      </c>
      <c r="D20" s="50">
        <f>VLOOKUP(C20,[2]H1!$C$8:$D$50,2,0)</f>
        <v>0.69</v>
      </c>
      <c r="E20" s="50"/>
      <c r="F20" s="50"/>
      <c r="G20" s="50"/>
      <c r="H20" s="50"/>
      <c r="I20" s="50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30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50"/>
      <c r="BD20" s="111">
        <f>D20-BC20+R57</f>
        <v>0.69</v>
      </c>
    </row>
    <row r="21" spans="1:57" ht="15.75">
      <c r="A21" s="47" t="s">
        <v>40</v>
      </c>
      <c r="B21" s="48" t="s">
        <v>41</v>
      </c>
      <c r="C21" s="54" t="s">
        <v>42</v>
      </c>
      <c r="D21" s="50"/>
      <c r="E21" s="50"/>
      <c r="F21" s="50"/>
      <c r="G21" s="50"/>
      <c r="H21" s="50"/>
      <c r="I21" s="50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30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50"/>
      <c r="BD21" s="111"/>
    </row>
    <row r="22" spans="1:57" ht="15.75">
      <c r="A22" s="47" t="s">
        <v>43</v>
      </c>
      <c r="B22" s="48" t="s">
        <v>44</v>
      </c>
      <c r="C22" s="54" t="s">
        <v>45</v>
      </c>
      <c r="D22" s="50"/>
      <c r="E22" s="57"/>
      <c r="F22" s="57"/>
      <c r="G22" s="57"/>
      <c r="H22" s="57"/>
      <c r="I22" s="57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30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50"/>
      <c r="BD22" s="111"/>
    </row>
    <row r="23" spans="1:57" ht="15.75">
      <c r="A23" s="47">
        <v>2.5</v>
      </c>
      <c r="B23" s="48" t="s">
        <v>46</v>
      </c>
      <c r="C23" s="54" t="s">
        <v>47</v>
      </c>
      <c r="D23" s="50">
        <f>VLOOKUP(C23,[2]H1!$C$8:$D$50,2,0)</f>
        <v>8.7799999999999994</v>
      </c>
      <c r="E23" s="57"/>
      <c r="F23" s="57"/>
      <c r="G23" s="57"/>
      <c r="H23" s="57"/>
      <c r="I23" s="57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30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50"/>
      <c r="BD23" s="111">
        <f>D23-BC23+U57</f>
        <v>8.7799999999999994</v>
      </c>
    </row>
    <row r="24" spans="1:57" ht="15.75">
      <c r="A24" s="47">
        <v>2.6</v>
      </c>
      <c r="B24" s="48" t="s">
        <v>48</v>
      </c>
      <c r="C24" s="54" t="s">
        <v>49</v>
      </c>
      <c r="D24" s="50">
        <f>VLOOKUP(C24,[2]H1!$C$8:$D$50,2,0)</f>
        <v>2.2335099999999999</v>
      </c>
      <c r="E24" s="57"/>
      <c r="F24" s="57"/>
      <c r="G24" s="57"/>
      <c r="H24" s="57"/>
      <c r="I24" s="57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30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50"/>
      <c r="BD24" s="111">
        <f>D24-BC24+V57</f>
        <v>2.7335099999999999</v>
      </c>
    </row>
    <row r="25" spans="1:57" ht="31.5">
      <c r="A25" s="47">
        <v>2.7</v>
      </c>
      <c r="B25" s="48" t="s">
        <v>50</v>
      </c>
      <c r="C25" s="54" t="s">
        <v>51</v>
      </c>
      <c r="D25" s="50">
        <f>VLOOKUP(C25,[2]H1!$C$8:$D$50,2,0)</f>
        <v>8.4699999999999989</v>
      </c>
      <c r="E25" s="57"/>
      <c r="F25" s="57"/>
      <c r="G25" s="57"/>
      <c r="H25" s="57"/>
      <c r="I25" s="57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30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50"/>
      <c r="BD25" s="111">
        <f>D25-BC25+W57</f>
        <v>8.6699999999999982</v>
      </c>
    </row>
    <row r="26" spans="1:57" ht="31.5">
      <c r="A26" s="47">
        <v>2.8</v>
      </c>
      <c r="B26" s="48" t="s">
        <v>52</v>
      </c>
      <c r="C26" s="58" t="s">
        <v>53</v>
      </c>
      <c r="D26" s="50">
        <f>VLOOKUP(C26,[2]H1!$C$8:$D$50,2,0)</f>
        <v>8.8499999999999979</v>
      </c>
      <c r="E26" s="57"/>
      <c r="F26" s="57"/>
      <c r="G26" s="57"/>
      <c r="H26" s="57"/>
      <c r="I26" s="57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30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50"/>
      <c r="BD26" s="111">
        <f>D26-BC26+X57</f>
        <v>8.8499999999999979</v>
      </c>
    </row>
    <row r="27" spans="1:57" ht="31.5">
      <c r="A27" s="47">
        <v>2.9</v>
      </c>
      <c r="B27" s="48" t="s">
        <v>54</v>
      </c>
      <c r="C27" s="58" t="s">
        <v>55</v>
      </c>
      <c r="D27" s="50">
        <f>VLOOKUP(C27,[2]H1!$C$8:$D$50,2,0)</f>
        <v>3061.2729370000002</v>
      </c>
      <c r="E27" s="59"/>
      <c r="F27" s="57"/>
      <c r="G27" s="57"/>
      <c r="H27" s="130"/>
      <c r="I27" s="130"/>
      <c r="J27" s="130"/>
      <c r="K27" s="130"/>
      <c r="L27" s="130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30"/>
      <c r="AL27" s="129"/>
      <c r="AM27" s="129"/>
      <c r="AN27" s="129"/>
      <c r="AO27" s="130"/>
      <c r="AP27" s="130"/>
      <c r="AQ27" s="129"/>
      <c r="AR27" s="129"/>
      <c r="AS27" s="129"/>
      <c r="AT27" s="129"/>
      <c r="AU27" s="129"/>
      <c r="AV27" s="50"/>
      <c r="AW27" s="129"/>
      <c r="AX27" s="129"/>
      <c r="AY27" s="129"/>
      <c r="AZ27" s="130"/>
      <c r="BA27" s="129"/>
      <c r="BB27" s="129"/>
      <c r="BC27" s="50"/>
      <c r="BD27" s="111">
        <f>D27-BC27+Y57</f>
        <v>3184.472937</v>
      </c>
    </row>
    <row r="28" spans="1:57" ht="15.75">
      <c r="A28" s="51" t="s">
        <v>208</v>
      </c>
      <c r="B28" s="52" t="s">
        <v>209</v>
      </c>
      <c r="C28" s="139" t="s">
        <v>210</v>
      </c>
      <c r="D28" s="50"/>
      <c r="E28" s="59"/>
      <c r="F28" s="57"/>
      <c r="G28" s="57"/>
      <c r="H28" s="130"/>
      <c r="I28" s="130"/>
      <c r="J28" s="130"/>
      <c r="K28" s="130"/>
      <c r="L28" s="130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30"/>
      <c r="AL28" s="129"/>
      <c r="AM28" s="129"/>
      <c r="AN28" s="129"/>
      <c r="AO28" s="130"/>
      <c r="AP28" s="130"/>
      <c r="AQ28" s="129"/>
      <c r="AR28" s="129"/>
      <c r="AS28" s="129"/>
      <c r="AT28" s="129"/>
      <c r="AU28" s="129"/>
      <c r="AV28" s="50"/>
      <c r="AW28" s="129"/>
      <c r="AX28" s="129"/>
      <c r="AY28" s="129"/>
      <c r="AZ28" s="130"/>
      <c r="BA28" s="129"/>
      <c r="BB28" s="129"/>
      <c r="BC28" s="50"/>
      <c r="BD28" s="111"/>
    </row>
    <row r="29" spans="1:57" ht="31.5">
      <c r="A29" s="51" t="s">
        <v>211</v>
      </c>
      <c r="B29" s="52" t="s">
        <v>212</v>
      </c>
      <c r="C29" s="139" t="s">
        <v>213</v>
      </c>
      <c r="D29" s="50"/>
      <c r="E29" s="59"/>
      <c r="F29" s="57"/>
      <c r="G29" s="57"/>
      <c r="H29" s="130"/>
      <c r="I29" s="130"/>
      <c r="J29" s="130"/>
      <c r="K29" s="130"/>
      <c r="L29" s="130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30"/>
      <c r="AL29" s="129"/>
      <c r="AM29" s="129"/>
      <c r="AN29" s="129"/>
      <c r="AO29" s="130"/>
      <c r="AP29" s="130"/>
      <c r="AQ29" s="129"/>
      <c r="AR29" s="129"/>
      <c r="AS29" s="129"/>
      <c r="AT29" s="129"/>
      <c r="AU29" s="129"/>
      <c r="AV29" s="50"/>
      <c r="AW29" s="129"/>
      <c r="AX29" s="129"/>
      <c r="AY29" s="129"/>
      <c r="AZ29" s="130"/>
      <c r="BA29" s="129"/>
      <c r="BB29" s="129"/>
      <c r="BC29" s="50"/>
      <c r="BD29" s="111"/>
    </row>
    <row r="30" spans="1:57" ht="15.75">
      <c r="A30" s="51" t="s">
        <v>214</v>
      </c>
      <c r="B30" s="52" t="s">
        <v>215</v>
      </c>
      <c r="C30" s="139" t="s">
        <v>216</v>
      </c>
      <c r="D30" s="50"/>
      <c r="E30" s="59"/>
      <c r="F30" s="57"/>
      <c r="G30" s="57"/>
      <c r="H30" s="130"/>
      <c r="I30" s="130"/>
      <c r="J30" s="130"/>
      <c r="K30" s="130"/>
      <c r="L30" s="130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30"/>
      <c r="AL30" s="129"/>
      <c r="AM30" s="129"/>
      <c r="AN30" s="129"/>
      <c r="AO30" s="130"/>
      <c r="AP30" s="130"/>
      <c r="AQ30" s="129"/>
      <c r="AR30" s="129"/>
      <c r="AS30" s="129"/>
      <c r="AT30" s="129"/>
      <c r="AU30" s="129"/>
      <c r="AV30" s="50"/>
      <c r="AW30" s="129"/>
      <c r="AX30" s="129"/>
      <c r="AY30" s="129"/>
      <c r="AZ30" s="130"/>
      <c r="BA30" s="129"/>
      <c r="BB30" s="129"/>
      <c r="BC30" s="50"/>
      <c r="BD30" s="111"/>
    </row>
    <row r="31" spans="1:57" ht="31.5">
      <c r="A31" s="51" t="s">
        <v>217</v>
      </c>
      <c r="B31" s="52" t="s">
        <v>218</v>
      </c>
      <c r="C31" s="139" t="s">
        <v>182</v>
      </c>
      <c r="D31" s="50"/>
      <c r="E31" s="59"/>
      <c r="F31" s="57"/>
      <c r="G31" s="57"/>
      <c r="H31" s="130"/>
      <c r="I31" s="130"/>
      <c r="J31" s="130"/>
      <c r="K31" s="130"/>
      <c r="L31" s="130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30"/>
      <c r="AL31" s="129"/>
      <c r="AM31" s="129"/>
      <c r="AN31" s="129"/>
      <c r="AO31" s="130"/>
      <c r="AP31" s="130"/>
      <c r="AQ31" s="129"/>
      <c r="AR31" s="129"/>
      <c r="AS31" s="129"/>
      <c r="AT31" s="129"/>
      <c r="AU31" s="129"/>
      <c r="AV31" s="50"/>
      <c r="AW31" s="129"/>
      <c r="AX31" s="129"/>
      <c r="AY31" s="129"/>
      <c r="AZ31" s="130"/>
      <c r="BA31" s="129"/>
      <c r="BB31" s="129"/>
      <c r="BC31" s="50"/>
      <c r="BD31" s="111"/>
    </row>
    <row r="32" spans="1:57" ht="31.5">
      <c r="A32" s="51" t="s">
        <v>219</v>
      </c>
      <c r="B32" s="52" t="s">
        <v>220</v>
      </c>
      <c r="C32" s="139" t="s">
        <v>221</v>
      </c>
      <c r="D32" s="50"/>
      <c r="E32" s="59"/>
      <c r="F32" s="57"/>
      <c r="G32" s="57"/>
      <c r="H32" s="130"/>
      <c r="I32" s="130"/>
      <c r="J32" s="130"/>
      <c r="K32" s="130"/>
      <c r="L32" s="130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30"/>
      <c r="AL32" s="129"/>
      <c r="AM32" s="129"/>
      <c r="AN32" s="129"/>
      <c r="AO32" s="130"/>
      <c r="AP32" s="130"/>
      <c r="AQ32" s="129"/>
      <c r="AR32" s="129"/>
      <c r="AS32" s="129"/>
      <c r="AT32" s="129"/>
      <c r="AU32" s="129"/>
      <c r="AV32" s="50"/>
      <c r="AW32" s="129"/>
      <c r="AX32" s="129"/>
      <c r="AY32" s="129"/>
      <c r="AZ32" s="130"/>
      <c r="BA32" s="129"/>
      <c r="BB32" s="129"/>
      <c r="BC32" s="50"/>
      <c r="BD32" s="111"/>
    </row>
    <row r="33" spans="1:57" ht="31.5">
      <c r="A33" s="51" t="s">
        <v>222</v>
      </c>
      <c r="B33" s="52" t="s">
        <v>223</v>
      </c>
      <c r="C33" s="139" t="s">
        <v>224</v>
      </c>
      <c r="D33" s="50"/>
      <c r="E33" s="59"/>
      <c r="F33" s="57"/>
      <c r="G33" s="57"/>
      <c r="H33" s="130"/>
      <c r="I33" s="130"/>
      <c r="J33" s="130"/>
      <c r="K33" s="130"/>
      <c r="L33" s="130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30"/>
      <c r="AL33" s="129"/>
      <c r="AM33" s="129"/>
      <c r="AN33" s="129"/>
      <c r="AO33" s="130"/>
      <c r="AP33" s="130"/>
      <c r="AQ33" s="129"/>
      <c r="AR33" s="129"/>
      <c r="AS33" s="129"/>
      <c r="AT33" s="129"/>
      <c r="AU33" s="129"/>
      <c r="AV33" s="50"/>
      <c r="AW33" s="129"/>
      <c r="AX33" s="129"/>
      <c r="AY33" s="129"/>
      <c r="AZ33" s="130"/>
      <c r="BA33" s="129"/>
      <c r="BB33" s="129"/>
      <c r="BC33" s="50"/>
      <c r="BD33" s="111"/>
    </row>
    <row r="34" spans="1:57" ht="15.75">
      <c r="A34" s="51" t="s">
        <v>225</v>
      </c>
      <c r="B34" s="52" t="s">
        <v>226</v>
      </c>
      <c r="C34" s="139" t="s">
        <v>180</v>
      </c>
      <c r="D34" s="50"/>
      <c r="E34" s="59"/>
      <c r="F34" s="57"/>
      <c r="G34" s="57"/>
      <c r="H34" s="130"/>
      <c r="I34" s="130"/>
      <c r="J34" s="130"/>
      <c r="K34" s="130"/>
      <c r="L34" s="130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30"/>
      <c r="AL34" s="129"/>
      <c r="AM34" s="129"/>
      <c r="AN34" s="129"/>
      <c r="AO34" s="130"/>
      <c r="AP34" s="130"/>
      <c r="AQ34" s="129"/>
      <c r="AR34" s="129"/>
      <c r="AS34" s="129"/>
      <c r="AT34" s="129"/>
      <c r="AU34" s="129"/>
      <c r="AV34" s="50"/>
      <c r="AW34" s="129"/>
      <c r="AX34" s="129"/>
      <c r="AY34" s="129"/>
      <c r="AZ34" s="130"/>
      <c r="BA34" s="129"/>
      <c r="BB34" s="129"/>
      <c r="BC34" s="50"/>
      <c r="BD34" s="111"/>
    </row>
    <row r="35" spans="1:57" ht="15.75">
      <c r="A35" s="51" t="s">
        <v>227</v>
      </c>
      <c r="B35" s="52" t="s">
        <v>228</v>
      </c>
      <c r="C35" s="139" t="s">
        <v>181</v>
      </c>
      <c r="D35" s="50"/>
      <c r="E35" s="59"/>
      <c r="F35" s="57"/>
      <c r="G35" s="57"/>
      <c r="H35" s="130"/>
      <c r="I35" s="130"/>
      <c r="J35" s="130"/>
      <c r="K35" s="130"/>
      <c r="L35" s="130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30"/>
      <c r="AL35" s="129"/>
      <c r="AM35" s="129"/>
      <c r="AN35" s="129"/>
      <c r="AO35" s="130"/>
      <c r="AP35" s="130"/>
      <c r="AQ35" s="129"/>
      <c r="AR35" s="129"/>
      <c r="AS35" s="129"/>
      <c r="AT35" s="129"/>
      <c r="AU35" s="129"/>
      <c r="AV35" s="50"/>
      <c r="AW35" s="129"/>
      <c r="AX35" s="129"/>
      <c r="AY35" s="129"/>
      <c r="AZ35" s="130"/>
      <c r="BA35" s="129"/>
      <c r="BB35" s="129"/>
      <c r="BC35" s="50"/>
      <c r="BD35" s="111"/>
    </row>
    <row r="36" spans="1:57" ht="15.75">
      <c r="A36" s="51" t="s">
        <v>229</v>
      </c>
      <c r="B36" s="52" t="s">
        <v>230</v>
      </c>
      <c r="C36" s="139" t="s">
        <v>190</v>
      </c>
      <c r="D36" s="50"/>
      <c r="E36" s="59"/>
      <c r="F36" s="57"/>
      <c r="G36" s="57"/>
      <c r="H36" s="130"/>
      <c r="I36" s="130"/>
      <c r="J36" s="130"/>
      <c r="K36" s="130"/>
      <c r="L36" s="130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30"/>
      <c r="AL36" s="129"/>
      <c r="AM36" s="129"/>
      <c r="AN36" s="129"/>
      <c r="AO36" s="130"/>
      <c r="AP36" s="130"/>
      <c r="AQ36" s="129"/>
      <c r="AR36" s="129"/>
      <c r="AS36" s="129"/>
      <c r="AT36" s="129"/>
      <c r="AU36" s="129"/>
      <c r="AV36" s="50"/>
      <c r="AW36" s="129"/>
      <c r="AX36" s="129"/>
      <c r="AY36" s="129"/>
      <c r="AZ36" s="130"/>
      <c r="BA36" s="129"/>
      <c r="BB36" s="129"/>
      <c r="BC36" s="50"/>
      <c r="BD36" s="111"/>
    </row>
    <row r="37" spans="1:57" ht="31.5">
      <c r="A37" s="51" t="s">
        <v>231</v>
      </c>
      <c r="B37" s="52" t="s">
        <v>232</v>
      </c>
      <c r="C37" s="139" t="s">
        <v>233</v>
      </c>
      <c r="D37" s="50"/>
      <c r="E37" s="59"/>
      <c r="F37" s="57"/>
      <c r="G37" s="57"/>
      <c r="H37" s="130"/>
      <c r="I37" s="130"/>
      <c r="J37" s="130"/>
      <c r="K37" s="130"/>
      <c r="L37" s="130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30"/>
      <c r="AL37" s="129"/>
      <c r="AM37" s="129"/>
      <c r="AN37" s="129"/>
      <c r="AO37" s="130"/>
      <c r="AP37" s="130"/>
      <c r="AQ37" s="129"/>
      <c r="AR37" s="129"/>
      <c r="AS37" s="129"/>
      <c r="AT37" s="129"/>
      <c r="AU37" s="129"/>
      <c r="AV37" s="50"/>
      <c r="AW37" s="129"/>
      <c r="AX37" s="129"/>
      <c r="AY37" s="129"/>
      <c r="AZ37" s="130"/>
      <c r="BA37" s="129"/>
      <c r="BB37" s="129"/>
      <c r="BC37" s="50"/>
      <c r="BD37" s="111"/>
    </row>
    <row r="38" spans="1:57" ht="31.5">
      <c r="A38" s="51" t="s">
        <v>234</v>
      </c>
      <c r="B38" s="52" t="s">
        <v>235</v>
      </c>
      <c r="C38" s="139" t="s">
        <v>191</v>
      </c>
      <c r="D38" s="50"/>
      <c r="E38" s="59"/>
      <c r="F38" s="57"/>
      <c r="G38" s="57"/>
      <c r="H38" s="130"/>
      <c r="I38" s="130"/>
      <c r="J38" s="130"/>
      <c r="K38" s="130"/>
      <c r="L38" s="130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30"/>
      <c r="AL38" s="129"/>
      <c r="AM38" s="129"/>
      <c r="AN38" s="129"/>
      <c r="AO38" s="130"/>
      <c r="AP38" s="130"/>
      <c r="AQ38" s="129"/>
      <c r="AR38" s="129"/>
      <c r="AS38" s="129"/>
      <c r="AT38" s="129"/>
      <c r="AU38" s="129"/>
      <c r="AV38" s="50"/>
      <c r="AW38" s="129"/>
      <c r="AX38" s="129"/>
      <c r="AY38" s="129"/>
      <c r="AZ38" s="130"/>
      <c r="BA38" s="129"/>
      <c r="BB38" s="129"/>
      <c r="BC38" s="50"/>
      <c r="BD38" s="111"/>
    </row>
    <row r="39" spans="1:57" ht="15.75">
      <c r="A39" s="60">
        <v>2.1</v>
      </c>
      <c r="B39" s="48" t="s">
        <v>56</v>
      </c>
      <c r="C39" s="54" t="s">
        <v>57</v>
      </c>
      <c r="D39" s="50">
        <f>VLOOKUP(C39,[2]H1!$C$8:$D$50,2,0)</f>
        <v>31.599999999999998</v>
      </c>
      <c r="E39" s="57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30"/>
      <c r="AL39" s="131"/>
      <c r="AM39" s="131"/>
      <c r="AN39" s="129"/>
      <c r="AO39" s="131"/>
      <c r="AP39" s="131"/>
      <c r="AQ39" s="129"/>
      <c r="AR39" s="129"/>
      <c r="AS39" s="129"/>
      <c r="AT39" s="129"/>
      <c r="AU39" s="129"/>
      <c r="AV39" s="50"/>
      <c r="AW39" s="129"/>
      <c r="AX39" s="129"/>
      <c r="AY39" s="129"/>
      <c r="AZ39" s="129"/>
      <c r="BA39" s="129"/>
      <c r="BB39" s="129"/>
      <c r="BC39" s="50"/>
      <c r="BD39" s="111">
        <f>D39-BC39+AK57</f>
        <v>31.599999999999998</v>
      </c>
    </row>
    <row r="40" spans="1:57" ht="15.75">
      <c r="A40" s="47">
        <v>2.11</v>
      </c>
      <c r="B40" s="48" t="s">
        <v>58</v>
      </c>
      <c r="C40" s="58" t="s">
        <v>59</v>
      </c>
      <c r="D40" s="50">
        <f>VLOOKUP(C40,[2]H1!$C$8:$D$50,2,0)</f>
        <v>1.03</v>
      </c>
      <c r="E40" s="59"/>
      <c r="F40" s="59"/>
      <c r="G40" s="59"/>
      <c r="H40" s="59"/>
      <c r="I40" s="5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30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50"/>
      <c r="AW40" s="129"/>
      <c r="AX40" s="129"/>
      <c r="AY40" s="129"/>
      <c r="AZ40" s="129"/>
      <c r="BA40" s="129"/>
      <c r="BB40" s="129"/>
      <c r="BC40" s="50"/>
      <c r="BD40" s="111">
        <f>D40-BC40+AL57</f>
        <v>1.03</v>
      </c>
    </row>
    <row r="41" spans="1:57" ht="15.75">
      <c r="A41" s="47">
        <v>2.12</v>
      </c>
      <c r="B41" s="48" t="s">
        <v>60</v>
      </c>
      <c r="C41" s="58" t="s">
        <v>61</v>
      </c>
      <c r="D41" s="50">
        <f>VLOOKUP(C41,[2]H1!$C$8:$D$50,2,0)</f>
        <v>0.36</v>
      </c>
      <c r="E41" s="59"/>
      <c r="F41" s="59"/>
      <c r="G41" s="59"/>
      <c r="H41" s="59"/>
      <c r="I41" s="5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30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50"/>
      <c r="AW41" s="129"/>
      <c r="AX41" s="129"/>
      <c r="AY41" s="129"/>
      <c r="AZ41" s="129"/>
      <c r="BA41" s="129"/>
      <c r="BB41" s="129"/>
      <c r="BC41" s="50"/>
      <c r="BD41" s="111">
        <f>D41-BC41+AM57</f>
        <v>0.36</v>
      </c>
    </row>
    <row r="42" spans="1:57" ht="15.75">
      <c r="A42" s="47">
        <v>2.13</v>
      </c>
      <c r="B42" s="48" t="s">
        <v>62</v>
      </c>
      <c r="C42" s="54" t="s">
        <v>63</v>
      </c>
      <c r="D42" s="50">
        <f>VLOOKUP(C42,[2]H1!$C$8:$D$50,2,0)</f>
        <v>1626.7811899999997</v>
      </c>
      <c r="E42" s="57"/>
      <c r="F42" s="57"/>
      <c r="G42" s="57"/>
      <c r="H42" s="57"/>
      <c r="I42" s="57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2"/>
      <c r="W42" s="130"/>
      <c r="X42" s="129"/>
      <c r="Y42" s="111">
        <v>1.25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30"/>
      <c r="AL42" s="129"/>
      <c r="AM42" s="129"/>
      <c r="AN42" s="129"/>
      <c r="AO42" s="129"/>
      <c r="AP42" s="129">
        <v>0.01</v>
      </c>
      <c r="AQ42" s="129"/>
      <c r="AR42" s="129"/>
      <c r="AS42" s="129"/>
      <c r="AT42" s="129"/>
      <c r="AU42" s="129"/>
      <c r="AV42" s="50">
        <v>2</v>
      </c>
      <c r="AW42" s="129"/>
      <c r="AX42" s="129"/>
      <c r="AY42" s="129"/>
      <c r="AZ42" s="129"/>
      <c r="BA42" s="129"/>
      <c r="BB42" s="129"/>
      <c r="BC42" s="50">
        <f>SUM(E42:BB42)</f>
        <v>3.26</v>
      </c>
      <c r="BD42" s="111">
        <f>D42-BC42+AN57</f>
        <v>1643.7211899999998</v>
      </c>
    </row>
    <row r="43" spans="1:57" ht="15.75">
      <c r="A43" s="47">
        <v>2.14</v>
      </c>
      <c r="B43" s="48" t="s">
        <v>64</v>
      </c>
      <c r="C43" s="54" t="s">
        <v>65</v>
      </c>
      <c r="D43" s="50">
        <f>VLOOKUP(C43,[2]H1!$C$8:$D$50,2,0)</f>
        <v>186.30921000000001</v>
      </c>
      <c r="E43" s="57"/>
      <c r="F43" s="57"/>
      <c r="G43" s="57"/>
      <c r="H43" s="57"/>
      <c r="I43" s="57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>
        <v>0.5</v>
      </c>
      <c r="W43" s="129"/>
      <c r="X43" s="129"/>
      <c r="Y43" s="111">
        <v>0.4</v>
      </c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30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50"/>
      <c r="AW43" s="129"/>
      <c r="AX43" s="129"/>
      <c r="AY43" s="129"/>
      <c r="AZ43" s="129"/>
      <c r="BA43" s="129"/>
      <c r="BB43" s="129"/>
      <c r="BC43" s="50">
        <f>SUM(E43:BB43)</f>
        <v>0.9</v>
      </c>
      <c r="BD43" s="111">
        <f>D43-BC43+AO57</f>
        <v>185.52921000000001</v>
      </c>
      <c r="BE43" s="104"/>
    </row>
    <row r="44" spans="1:57" ht="15.75">
      <c r="A44" s="47">
        <v>2.15</v>
      </c>
      <c r="B44" s="48" t="s">
        <v>66</v>
      </c>
      <c r="C44" s="54" t="s">
        <v>67</v>
      </c>
      <c r="D44" s="50">
        <f>VLOOKUP(C44,[2]H1!$C$8:$D$50,2,0)</f>
        <v>13.77947</v>
      </c>
      <c r="E44" s="57"/>
      <c r="F44" s="57"/>
      <c r="G44" s="57"/>
      <c r="H44" s="57"/>
      <c r="I44" s="57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11">
        <v>0.15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30"/>
      <c r="AL44" s="129"/>
      <c r="AM44" s="129"/>
      <c r="AN44" s="129"/>
      <c r="AO44" s="129">
        <v>0.12</v>
      </c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50">
        <f>SUM(E44:BB44)</f>
        <v>0.27</v>
      </c>
      <c r="BD44" s="111">
        <f>D44-BC44+AP57</f>
        <v>13.53947</v>
      </c>
    </row>
    <row r="45" spans="1:57" ht="31.5">
      <c r="A45" s="47">
        <v>2.16</v>
      </c>
      <c r="B45" s="48" t="s">
        <v>68</v>
      </c>
      <c r="C45" s="54" t="s">
        <v>69</v>
      </c>
      <c r="D45" s="50">
        <f>VLOOKUP(C45,[2]H1!$C$8:$D$50,2,0)</f>
        <v>9.8005299999999984</v>
      </c>
      <c r="E45" s="57"/>
      <c r="F45" s="57"/>
      <c r="G45" s="57"/>
      <c r="H45" s="57"/>
      <c r="I45" s="57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30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50"/>
      <c r="BD45" s="111">
        <f>D45-BC45+AQ57</f>
        <v>9.8005299999999984</v>
      </c>
    </row>
    <row r="46" spans="1:57" ht="15.75">
      <c r="A46" s="47">
        <v>2.17</v>
      </c>
      <c r="B46" s="48" t="s">
        <v>70</v>
      </c>
      <c r="C46" s="54" t="s">
        <v>71</v>
      </c>
      <c r="D46" s="50"/>
      <c r="E46" s="57"/>
      <c r="F46" s="57"/>
      <c r="G46" s="57"/>
      <c r="H46" s="57"/>
      <c r="I46" s="57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30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50"/>
      <c r="BD46" s="111"/>
    </row>
    <row r="47" spans="1:57" ht="15.75">
      <c r="A47" s="47">
        <v>2.1800000000000002</v>
      </c>
      <c r="B47" s="48" t="s">
        <v>72</v>
      </c>
      <c r="C47" s="54" t="s">
        <v>73</v>
      </c>
      <c r="D47" s="50">
        <f>VLOOKUP(C47,[2]H1!$C$8:$D$50,2,0)</f>
        <v>0.63</v>
      </c>
      <c r="E47" s="57"/>
      <c r="F47" s="57"/>
      <c r="G47" s="57"/>
      <c r="H47" s="57"/>
      <c r="I47" s="57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30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50"/>
      <c r="BD47" s="111">
        <f>D47-BC47+AS57</f>
        <v>0.63</v>
      </c>
    </row>
    <row r="48" spans="1:57" ht="31.5">
      <c r="A48" s="47">
        <v>2.19</v>
      </c>
      <c r="B48" s="48" t="s">
        <v>74</v>
      </c>
      <c r="C48" s="54" t="s">
        <v>75</v>
      </c>
      <c r="D48" s="50">
        <f>VLOOKUP(C48,[2]H1!$C$8:$D$50,2,0)</f>
        <v>81.669999999999987</v>
      </c>
      <c r="E48" s="57"/>
      <c r="F48" s="57"/>
      <c r="G48" s="57"/>
      <c r="H48" s="57"/>
      <c r="I48" s="57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30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50"/>
      <c r="BD48" s="111">
        <f>D48-BC48+AT57</f>
        <v>101.66999999999999</v>
      </c>
    </row>
    <row r="49" spans="1:57" ht="31.5">
      <c r="A49" s="60">
        <v>2.2000000000000002</v>
      </c>
      <c r="B49" s="48" t="s">
        <v>76</v>
      </c>
      <c r="C49" s="54" t="s">
        <v>77</v>
      </c>
      <c r="D49" s="50">
        <f>VLOOKUP(C49,[2]H1!$C$8:$D$50,2,0)</f>
        <v>19.91</v>
      </c>
      <c r="E49" s="57"/>
      <c r="F49" s="57"/>
      <c r="G49" s="57"/>
      <c r="H49" s="57"/>
      <c r="I49" s="57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30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50"/>
      <c r="BD49" s="111">
        <f>D49-BC49+AU57</f>
        <v>19.91</v>
      </c>
    </row>
    <row r="50" spans="1:57" ht="15.75">
      <c r="A50" s="47">
        <v>2.21</v>
      </c>
      <c r="B50" s="48" t="s">
        <v>78</v>
      </c>
      <c r="C50" s="54" t="s">
        <v>79</v>
      </c>
      <c r="D50" s="50">
        <f>VLOOKUP(C50,[2]H1!$C$8:$D$50,2,0)</f>
        <v>12.719999999999999</v>
      </c>
      <c r="E50" s="57"/>
      <c r="F50" s="57"/>
      <c r="G50" s="57"/>
      <c r="H50" s="130"/>
      <c r="I50" s="57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30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30"/>
      <c r="AW50" s="129"/>
      <c r="AX50" s="129"/>
      <c r="AY50" s="129"/>
      <c r="AZ50" s="129"/>
      <c r="BA50" s="129"/>
      <c r="BB50" s="129"/>
      <c r="BC50" s="50"/>
      <c r="BD50" s="111">
        <f>D50-BC50+AV57</f>
        <v>16.669999999999998</v>
      </c>
    </row>
    <row r="51" spans="1:57" ht="15.75">
      <c r="A51" s="47">
        <v>2.2200000000000002</v>
      </c>
      <c r="B51" s="48" t="s">
        <v>80</v>
      </c>
      <c r="C51" s="54" t="s">
        <v>81</v>
      </c>
      <c r="D51" s="50"/>
      <c r="E51" s="57"/>
      <c r="F51" s="57"/>
      <c r="G51" s="57"/>
      <c r="H51" s="57"/>
      <c r="I51" s="57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30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50"/>
      <c r="BD51" s="111"/>
    </row>
    <row r="52" spans="1:57" ht="15.75">
      <c r="A52" s="47">
        <v>2.23</v>
      </c>
      <c r="B52" s="48" t="s">
        <v>82</v>
      </c>
      <c r="C52" s="54" t="s">
        <v>83</v>
      </c>
      <c r="D52" s="50">
        <f>VLOOKUP(C52,[2]H1!$C$8:$D$50,2,0)</f>
        <v>0.59</v>
      </c>
      <c r="E52" s="57"/>
      <c r="F52" s="57"/>
      <c r="G52" s="57"/>
      <c r="H52" s="57"/>
      <c r="I52" s="57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30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50"/>
      <c r="BD52" s="111">
        <f>D52-BC52+AX57</f>
        <v>0.59</v>
      </c>
    </row>
    <row r="53" spans="1:57" ht="15.75">
      <c r="A53" s="47">
        <v>2.2400000000000002</v>
      </c>
      <c r="B53" s="48" t="s">
        <v>84</v>
      </c>
      <c r="C53" s="54" t="s">
        <v>85</v>
      </c>
      <c r="D53" s="50">
        <f>VLOOKUP(C53,[2]H1!$C$8:$D$50,2,0)</f>
        <v>650.4699999999998</v>
      </c>
      <c r="E53" s="57"/>
      <c r="F53" s="57"/>
      <c r="G53" s="57"/>
      <c r="H53" s="57"/>
      <c r="I53" s="57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30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50"/>
      <c r="BD53" s="111">
        <f>D53-BC53+AY57</f>
        <v>650.4699999999998</v>
      </c>
    </row>
    <row r="54" spans="1:57" ht="15.75">
      <c r="A54" s="47">
        <v>2.25</v>
      </c>
      <c r="B54" s="48" t="s">
        <v>86</v>
      </c>
      <c r="C54" s="54" t="s">
        <v>87</v>
      </c>
      <c r="D54" s="50">
        <f>VLOOKUP(C54,[2]H1!$C$8:$D$50,2,0)</f>
        <v>10.23</v>
      </c>
      <c r="E54" s="57"/>
      <c r="F54" s="57"/>
      <c r="G54" s="57"/>
      <c r="H54" s="57"/>
      <c r="I54" s="57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11">
        <v>0.06</v>
      </c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30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50">
        <f>SUM(E54:BB54)</f>
        <v>0.06</v>
      </c>
      <c r="BD54" s="111">
        <f>D54-BC54+AZ57</f>
        <v>10.17</v>
      </c>
    </row>
    <row r="55" spans="1:57" ht="15.75">
      <c r="A55" s="47">
        <v>2.2599999999999998</v>
      </c>
      <c r="B55" s="48" t="s">
        <v>88</v>
      </c>
      <c r="C55" s="54" t="s">
        <v>89</v>
      </c>
      <c r="D55" s="50">
        <f>VLOOKUP(C55,[2]H1!$C$8:$D$50,2,0)</f>
        <v>0</v>
      </c>
      <c r="E55" s="57"/>
      <c r="F55" s="57"/>
      <c r="G55" s="57"/>
      <c r="H55" s="57"/>
      <c r="I55" s="57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30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50"/>
      <c r="BD55" s="111"/>
    </row>
    <row r="56" spans="1:57" s="119" customFormat="1" ht="15.75">
      <c r="A56" s="61">
        <v>3</v>
      </c>
      <c r="B56" s="62" t="s">
        <v>90</v>
      </c>
      <c r="C56" s="63" t="s">
        <v>91</v>
      </c>
      <c r="D56" s="91">
        <f>VLOOKUP(C56,[2]H1!$C$8:$D$50,2,0)</f>
        <v>3216.6200000000003</v>
      </c>
      <c r="E56" s="91"/>
      <c r="F56" s="91"/>
      <c r="G56" s="91"/>
      <c r="H56" s="91"/>
      <c r="I56" s="91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34"/>
      <c r="AL56" s="133"/>
      <c r="AM56" s="133"/>
      <c r="AN56" s="135"/>
      <c r="AO56" s="133"/>
      <c r="AP56" s="133"/>
      <c r="AQ56" s="133"/>
      <c r="AR56" s="133"/>
      <c r="AS56" s="133"/>
      <c r="AT56" s="133"/>
      <c r="AU56" s="133"/>
      <c r="AV56" s="91">
        <v>1.7</v>
      </c>
      <c r="AW56" s="133"/>
      <c r="AX56" s="133"/>
      <c r="AY56" s="133"/>
      <c r="AZ56" s="133"/>
      <c r="BA56" s="133"/>
      <c r="BB56" s="133"/>
      <c r="BC56" s="64">
        <f>SUM(E56:BB56)</f>
        <v>1.7</v>
      </c>
      <c r="BD56" s="91">
        <f>D56-BC56+BB57</f>
        <v>3214.9200000000005</v>
      </c>
      <c r="BE56" s="33"/>
    </row>
    <row r="57" spans="1:57" ht="15.75">
      <c r="A57" s="121"/>
      <c r="B57" s="29" t="s">
        <v>164</v>
      </c>
      <c r="C57" s="122"/>
      <c r="D57" s="122"/>
      <c r="E57" s="118">
        <f>SUM(F57:O57)</f>
        <v>12</v>
      </c>
      <c r="F57" s="117"/>
      <c r="G57" s="117"/>
      <c r="H57" s="117"/>
      <c r="I57" s="117">
        <f>I18+I7+I56</f>
        <v>12</v>
      </c>
      <c r="J57" s="117"/>
      <c r="K57" s="117"/>
      <c r="L57" s="117"/>
      <c r="M57" s="117"/>
      <c r="N57" s="117"/>
      <c r="O57" s="117"/>
      <c r="P57" s="117">
        <f>SUM(Q57:BB57)</f>
        <v>168.2</v>
      </c>
      <c r="Q57" s="117"/>
      <c r="R57" s="117"/>
      <c r="S57" s="117"/>
      <c r="T57" s="117"/>
      <c r="U57" s="117"/>
      <c r="V57" s="117">
        <f>V18+V7+V56</f>
        <v>0.5</v>
      </c>
      <c r="W57" s="117">
        <f>W18+W7+W56</f>
        <v>0.2</v>
      </c>
      <c r="X57" s="117"/>
      <c r="Y57" s="117">
        <f>Y18+Y7+Y56</f>
        <v>123.2</v>
      </c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>
        <f>AN18+AN7+AN56</f>
        <v>20.2</v>
      </c>
      <c r="AO57" s="117">
        <f>AO18+AO7+AO56</f>
        <v>0.12</v>
      </c>
      <c r="AP57" s="117">
        <f>AP18+AP7+AP56</f>
        <v>0.03</v>
      </c>
      <c r="AQ57" s="117"/>
      <c r="AR57" s="117"/>
      <c r="AS57" s="117"/>
      <c r="AT57" s="117">
        <f>AT18+AT7+AT56</f>
        <v>20</v>
      </c>
      <c r="AU57" s="117"/>
      <c r="AV57" s="117">
        <f>AV18+AV7+AV56</f>
        <v>3.95</v>
      </c>
      <c r="AW57" s="117"/>
      <c r="AX57" s="117"/>
      <c r="AY57" s="117"/>
      <c r="AZ57" s="117"/>
      <c r="BA57" s="117"/>
      <c r="BB57" s="117"/>
      <c r="BC57" s="117"/>
      <c r="BD57" s="120"/>
    </row>
    <row r="58" spans="1:57" ht="15.75">
      <c r="A58" s="121"/>
      <c r="B58" s="28" t="s">
        <v>200</v>
      </c>
      <c r="C58" s="121"/>
      <c r="D58" s="121"/>
      <c r="E58" s="118">
        <f>E57+E6-BC7</f>
        <v>113217.28470300001</v>
      </c>
      <c r="F58" s="118">
        <f>F57+F6-BC8</f>
        <v>1462.4327699999997</v>
      </c>
      <c r="G58" s="118">
        <f>G57+G6-BC9</f>
        <v>1057.51</v>
      </c>
      <c r="H58" s="118">
        <f>H57+H6-BC10</f>
        <v>1316.74</v>
      </c>
      <c r="I58" s="118">
        <f>I57+I6-BC11</f>
        <v>2678.5349330000004</v>
      </c>
      <c r="J58" s="118">
        <f>J57+J6-BC12</f>
        <v>46282.67</v>
      </c>
      <c r="K58" s="118">
        <f>K57+K6-BC13</f>
        <v>15588.01</v>
      </c>
      <c r="L58" s="118">
        <f>L57+L6-BC14</f>
        <v>45658.449420000004</v>
      </c>
      <c r="M58" s="118">
        <f>M57+M6-BC15</f>
        <v>230.44757999999999</v>
      </c>
      <c r="N58" s="118">
        <f>N57+N6-BC16</f>
        <v>0</v>
      </c>
      <c r="O58" s="118">
        <f>O57+O6-BC17</f>
        <v>0</v>
      </c>
      <c r="P58" s="118">
        <f>P57+P6-BC18</f>
        <v>6031.3951470000011</v>
      </c>
      <c r="Q58" s="118">
        <f>Q57+Q6-BC19</f>
        <v>131.50829999999999</v>
      </c>
      <c r="R58" s="118">
        <f>R57+R6-BC20</f>
        <v>0.69</v>
      </c>
      <c r="S58" s="118">
        <f>S57+S6-BC21</f>
        <v>0</v>
      </c>
      <c r="T58" s="118">
        <f>T57+T6-BC22</f>
        <v>0</v>
      </c>
      <c r="U58" s="118">
        <f>U57+U6-BC23</f>
        <v>8.7799999999999994</v>
      </c>
      <c r="V58" s="118">
        <f>V57+V6-BC24</f>
        <v>2.7335099999999999</v>
      </c>
      <c r="W58" s="118">
        <f>W57+W6-BC25</f>
        <v>8.67</v>
      </c>
      <c r="X58" s="118">
        <f>X57+X6-BC26</f>
        <v>8.85</v>
      </c>
      <c r="Y58" s="118">
        <f>Y57+Y6-BC27</f>
        <v>3184.472937</v>
      </c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>
        <f>AK57+AK6-BC39</f>
        <v>31.6</v>
      </c>
      <c r="AL58" s="118">
        <f>AL57+AL6-BC40</f>
        <v>1.03</v>
      </c>
      <c r="AM58" s="118">
        <f>AM57+AM6-BC41</f>
        <v>0.36</v>
      </c>
      <c r="AN58" s="118">
        <f>AN57+AN6-BC42</f>
        <v>1643.7211899999998</v>
      </c>
      <c r="AO58" s="118">
        <f>AO57+AO6-BC43</f>
        <v>185.52921000000001</v>
      </c>
      <c r="AP58" s="118">
        <f>AP57+AP6-BC44</f>
        <v>13.53947</v>
      </c>
      <c r="AQ58" s="118">
        <f>AQ57+AQ6-BC45</f>
        <v>9.8005299999999984</v>
      </c>
      <c r="AR58" s="118">
        <f>AR57+AR6-BC46</f>
        <v>0</v>
      </c>
      <c r="AS58" s="118">
        <f>AS57+AS6-BC47</f>
        <v>0.63</v>
      </c>
      <c r="AT58" s="118">
        <f>AT57+AT6-BC48</f>
        <v>101.67</v>
      </c>
      <c r="AU58" s="118">
        <f>AU57+AU6-BC49</f>
        <v>19.91</v>
      </c>
      <c r="AV58" s="118">
        <f>AV57+AV6-BC50</f>
        <v>16.670000000000002</v>
      </c>
      <c r="AW58" s="118">
        <f>AW57+AW6-BC51</f>
        <v>0</v>
      </c>
      <c r="AX58" s="118">
        <f>AX57+AX6-BC52</f>
        <v>0.59</v>
      </c>
      <c r="AY58" s="118">
        <f>AY57+AY6-BC53</f>
        <v>650.47</v>
      </c>
      <c r="AZ58" s="118">
        <f>AZ57+AZ6-BC54</f>
        <v>10.17</v>
      </c>
      <c r="BA58" s="118">
        <f>BA57+BA6-BC55</f>
        <v>0</v>
      </c>
      <c r="BB58" s="118">
        <f>BB57+BB6-BC56</f>
        <v>3214.92</v>
      </c>
      <c r="BC58" s="118"/>
      <c r="BD58" s="120"/>
    </row>
    <row r="60" spans="1:57">
      <c r="BD60" s="104"/>
    </row>
  </sheetData>
  <mergeCells count="10">
    <mergeCell ref="AM4:BB4"/>
    <mergeCell ref="BB3:BD3"/>
    <mergeCell ref="BC4:BC5"/>
    <mergeCell ref="BD4:BD5"/>
    <mergeCell ref="A4:A5"/>
    <mergeCell ref="B4:B5"/>
    <mergeCell ref="C4:C5"/>
    <mergeCell ref="D4:D5"/>
    <mergeCell ref="E2:AK2"/>
    <mergeCell ref="E4:AL4"/>
  </mergeCells>
  <phoneticPr fontId="2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60"/>
  <sheetViews>
    <sheetView zoomScale="82" zoomScaleNormal="82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E6" sqref="BE6"/>
    </sheetView>
  </sheetViews>
  <sheetFormatPr defaultColWidth="9.28515625" defaultRowHeight="15.75"/>
  <cols>
    <col min="1" max="1" width="8.42578125" style="40" customWidth="1"/>
    <col min="2" max="2" width="46" style="40" customWidth="1"/>
    <col min="3" max="3" width="6.5703125" style="40" bestFit="1" customWidth="1"/>
    <col min="4" max="4" width="12.7109375" style="40" customWidth="1"/>
    <col min="5" max="5" width="12.140625" style="40" customWidth="1"/>
    <col min="6" max="9" width="9.28515625" style="40" customWidth="1"/>
    <col min="10" max="12" width="10" style="40" bestFit="1" customWidth="1"/>
    <col min="13" max="15" width="7.42578125" style="40" customWidth="1"/>
    <col min="16" max="16" width="9.28515625" style="40" customWidth="1"/>
    <col min="17" max="17" width="7.7109375" style="40" bestFit="1" customWidth="1"/>
    <col min="18" max="24" width="7" style="40" customWidth="1"/>
    <col min="25" max="25" width="9.28515625" style="40" customWidth="1"/>
    <col min="26" max="31" width="6.42578125" style="40" customWidth="1"/>
    <col min="32" max="33" width="8.28515625" style="40" customWidth="1"/>
    <col min="34" max="34" width="9.28515625" style="40" customWidth="1"/>
    <col min="35" max="39" width="6.85546875" style="40" customWidth="1"/>
    <col min="40" max="41" width="7.7109375" style="40" customWidth="1"/>
    <col min="42" max="42" width="7.140625" style="40" customWidth="1"/>
    <col min="43" max="45" width="6.5703125" style="40" customWidth="1"/>
    <col min="46" max="46" width="7.7109375" style="40" bestFit="1" customWidth="1"/>
    <col min="47" max="48" width="7.140625" style="40" customWidth="1"/>
    <col min="49" max="49" width="6.5703125" style="40" customWidth="1"/>
    <col min="50" max="50" width="6.7109375" style="40" customWidth="1"/>
    <col min="51" max="51" width="8.85546875" style="40" customWidth="1"/>
    <col min="52" max="53" width="7.42578125" style="40" customWidth="1"/>
    <col min="54" max="54" width="8.7109375" style="40" customWidth="1"/>
    <col min="55" max="55" width="7.5703125" style="40" customWidth="1"/>
    <col min="56" max="56" width="11.28515625" style="40" customWidth="1"/>
    <col min="57" max="57" width="12.7109375" style="280" customWidth="1"/>
    <col min="58" max="58" width="13.42578125" style="280" customWidth="1"/>
    <col min="59" max="63" width="9.28515625" style="280"/>
    <col min="64" max="16384" width="9.28515625" style="40"/>
  </cols>
  <sheetData>
    <row r="1" spans="1:63">
      <c r="A1" s="1" t="s">
        <v>152</v>
      </c>
      <c r="B1" s="5"/>
      <c r="C1" s="5"/>
      <c r="D1" s="5"/>
      <c r="E1" s="5"/>
      <c r="F1" s="5"/>
      <c r="G1" s="5"/>
      <c r="H1" s="5"/>
      <c r="I1" s="5"/>
    </row>
    <row r="2" spans="1:63" ht="15.75" customHeight="1">
      <c r="B2" s="103"/>
      <c r="C2" s="103"/>
      <c r="D2" s="103"/>
      <c r="E2" s="611" t="s">
        <v>583</v>
      </c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</row>
    <row r="3" spans="1:63">
      <c r="A3" s="3"/>
      <c r="B3" s="6"/>
      <c r="C3" s="2"/>
      <c r="D3" s="2"/>
      <c r="E3" s="2"/>
      <c r="F3" s="4"/>
      <c r="G3" s="2"/>
      <c r="H3" s="2"/>
      <c r="I3" s="2"/>
      <c r="BB3" s="647" t="s">
        <v>1</v>
      </c>
      <c r="BC3" s="647"/>
      <c r="BD3" s="647"/>
    </row>
    <row r="4" spans="1:63" ht="59.25" customHeight="1">
      <c r="A4" s="631" t="s">
        <v>2</v>
      </c>
      <c r="B4" s="631" t="s">
        <v>161</v>
      </c>
      <c r="C4" s="631" t="s">
        <v>4</v>
      </c>
      <c r="D4" s="631" t="s">
        <v>572</v>
      </c>
      <c r="E4" s="650" t="s">
        <v>352</v>
      </c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1"/>
      <c r="AD4" s="651"/>
      <c r="AE4" s="651"/>
      <c r="AF4" s="651"/>
      <c r="AG4" s="651"/>
      <c r="AH4" s="651"/>
      <c r="AI4" s="651"/>
      <c r="AJ4" s="651"/>
      <c r="AK4" s="651"/>
      <c r="AL4" s="651"/>
      <c r="AM4" s="651"/>
      <c r="AN4" s="651"/>
      <c r="AO4" s="651"/>
      <c r="AP4" s="651"/>
      <c r="AQ4" s="651"/>
      <c r="AR4" s="651"/>
      <c r="AS4" s="651"/>
      <c r="AT4" s="651"/>
      <c r="AU4" s="651"/>
      <c r="AV4" s="651"/>
      <c r="AW4" s="651"/>
      <c r="AX4" s="651"/>
      <c r="AY4" s="651"/>
      <c r="AZ4" s="651"/>
      <c r="BA4" s="651"/>
      <c r="BB4" s="652"/>
      <c r="BC4" s="648" t="s">
        <v>162</v>
      </c>
      <c r="BD4" s="649" t="s">
        <v>573</v>
      </c>
    </row>
    <row r="5" spans="1:63">
      <c r="A5" s="632"/>
      <c r="B5" s="632"/>
      <c r="C5" s="632"/>
      <c r="D5" s="631"/>
      <c r="E5" s="30" t="s">
        <v>9</v>
      </c>
      <c r="F5" s="7" t="s">
        <v>12</v>
      </c>
      <c r="G5" s="30" t="s">
        <v>14</v>
      </c>
      <c r="H5" s="7" t="s">
        <v>16</v>
      </c>
      <c r="I5" s="30" t="s">
        <v>18</v>
      </c>
      <c r="J5" s="7" t="s">
        <v>20</v>
      </c>
      <c r="K5" s="30" t="s">
        <v>22</v>
      </c>
      <c r="L5" s="7" t="s">
        <v>24</v>
      </c>
      <c r="M5" s="30" t="s">
        <v>26</v>
      </c>
      <c r="N5" s="7" t="s">
        <v>28</v>
      </c>
      <c r="O5" s="30" t="s">
        <v>30</v>
      </c>
      <c r="P5" s="7" t="s">
        <v>32</v>
      </c>
      <c r="Q5" s="30" t="s">
        <v>36</v>
      </c>
      <c r="R5" s="7" t="s">
        <v>39</v>
      </c>
      <c r="S5" s="30" t="s">
        <v>42</v>
      </c>
      <c r="T5" s="7" t="s">
        <v>45</v>
      </c>
      <c r="U5" s="30" t="s">
        <v>47</v>
      </c>
      <c r="V5" s="7" t="s">
        <v>49</v>
      </c>
      <c r="W5" s="276" t="s">
        <v>51</v>
      </c>
      <c r="X5" s="30" t="s">
        <v>53</v>
      </c>
      <c r="Y5" s="7" t="s">
        <v>55</v>
      </c>
      <c r="Z5" s="284" t="s">
        <v>210</v>
      </c>
      <c r="AA5" s="284" t="s">
        <v>213</v>
      </c>
      <c r="AB5" s="284" t="s">
        <v>216</v>
      </c>
      <c r="AC5" s="284" t="s">
        <v>182</v>
      </c>
      <c r="AD5" s="284" t="s">
        <v>221</v>
      </c>
      <c r="AE5" s="284" t="s">
        <v>224</v>
      </c>
      <c r="AF5" s="284" t="s">
        <v>180</v>
      </c>
      <c r="AG5" s="284" t="s">
        <v>181</v>
      </c>
      <c r="AH5" s="284" t="s">
        <v>190</v>
      </c>
      <c r="AI5" s="284" t="s">
        <v>233</v>
      </c>
      <c r="AJ5" s="284" t="s">
        <v>191</v>
      </c>
      <c r="AK5" s="30" t="s">
        <v>57</v>
      </c>
      <c r="AL5" s="7" t="s">
        <v>59</v>
      </c>
      <c r="AM5" s="30" t="s">
        <v>61</v>
      </c>
      <c r="AN5" s="7" t="s">
        <v>63</v>
      </c>
      <c r="AO5" s="30" t="s">
        <v>65</v>
      </c>
      <c r="AP5" s="7" t="s">
        <v>67</v>
      </c>
      <c r="AQ5" s="30" t="s">
        <v>69</v>
      </c>
      <c r="AR5" s="7" t="s">
        <v>71</v>
      </c>
      <c r="AS5" s="30" t="s">
        <v>73</v>
      </c>
      <c r="AT5" s="7" t="s">
        <v>75</v>
      </c>
      <c r="AU5" s="30" t="s">
        <v>77</v>
      </c>
      <c r="AV5" s="7" t="s">
        <v>79</v>
      </c>
      <c r="AW5" s="30" t="s">
        <v>81</v>
      </c>
      <c r="AX5" s="7" t="s">
        <v>83</v>
      </c>
      <c r="AY5" s="30" t="s">
        <v>85</v>
      </c>
      <c r="AZ5" s="7" t="s">
        <v>87</v>
      </c>
      <c r="BA5" s="30" t="s">
        <v>89</v>
      </c>
      <c r="BB5" s="7" t="s">
        <v>91</v>
      </c>
      <c r="BC5" s="648"/>
      <c r="BD5" s="649"/>
      <c r="BE5" s="566"/>
      <c r="BG5" s="566"/>
    </row>
    <row r="6" spans="1:63">
      <c r="A6" s="123"/>
      <c r="B6" s="124" t="s">
        <v>163</v>
      </c>
      <c r="C6" s="123"/>
      <c r="D6" s="125">
        <v>122521.21</v>
      </c>
      <c r="E6" s="277">
        <v>115896.17150800001</v>
      </c>
      <c r="F6" s="277">
        <v>1150.0665000000001</v>
      </c>
      <c r="G6" s="277">
        <v>1079.3765000000001</v>
      </c>
      <c r="H6" s="277">
        <v>1342.9728399999999</v>
      </c>
      <c r="I6" s="277">
        <v>3489.3249999999998</v>
      </c>
      <c r="J6" s="277">
        <v>48430.270000000004</v>
      </c>
      <c r="K6" s="277">
        <v>15322.29</v>
      </c>
      <c r="L6" s="277">
        <v>45927.604568000002</v>
      </c>
      <c r="M6" s="277">
        <v>231.23259999999999</v>
      </c>
      <c r="N6" s="277">
        <v>0</v>
      </c>
      <c r="O6" s="277">
        <v>2.41</v>
      </c>
      <c r="P6" s="277">
        <v>5216.9952620000004</v>
      </c>
      <c r="Q6" s="277">
        <v>129.18</v>
      </c>
      <c r="R6" s="277">
        <v>0.77</v>
      </c>
      <c r="S6" s="277">
        <v>0</v>
      </c>
      <c r="T6" s="277">
        <v>0</v>
      </c>
      <c r="U6" s="277">
        <v>26.8</v>
      </c>
      <c r="V6" s="277">
        <v>0.6542</v>
      </c>
      <c r="W6" s="277">
        <v>16.265800000000002</v>
      </c>
      <c r="X6" s="277">
        <v>13.969999999999999</v>
      </c>
      <c r="Y6" s="277">
        <v>3187.6933250000006</v>
      </c>
      <c r="Z6" s="277">
        <v>15.962289999999999</v>
      </c>
      <c r="AA6" s="277">
        <v>0</v>
      </c>
      <c r="AB6" s="277">
        <v>6.6899999999999995</v>
      </c>
      <c r="AC6" s="277">
        <v>44.160000000000004</v>
      </c>
      <c r="AD6" s="277">
        <v>19.349999999999998</v>
      </c>
      <c r="AE6" s="277">
        <v>0.87</v>
      </c>
      <c r="AF6" s="277">
        <v>642.19585300000006</v>
      </c>
      <c r="AG6" s="277">
        <v>90.02</v>
      </c>
      <c r="AH6" s="277">
        <v>2363.6251820000002</v>
      </c>
      <c r="AI6" s="277">
        <v>1.3000000000000005</v>
      </c>
      <c r="AJ6" s="277">
        <v>3.52</v>
      </c>
      <c r="AK6" s="277">
        <v>43.64</v>
      </c>
      <c r="AL6" s="277">
        <v>0</v>
      </c>
      <c r="AM6" s="277">
        <v>1.03</v>
      </c>
      <c r="AN6" s="277">
        <v>432.94857699999994</v>
      </c>
      <c r="AO6" s="277">
        <v>89.70868999999999</v>
      </c>
      <c r="AP6" s="277">
        <v>23.417480000000001</v>
      </c>
      <c r="AQ6" s="277">
        <v>4.97</v>
      </c>
      <c r="AR6" s="277">
        <v>0</v>
      </c>
      <c r="AS6" s="277">
        <v>0.64</v>
      </c>
      <c r="AT6" s="277">
        <v>112.81</v>
      </c>
      <c r="AU6" s="277">
        <v>21.22</v>
      </c>
      <c r="AV6" s="277">
        <v>8.3271899999999981</v>
      </c>
      <c r="AW6" s="277">
        <v>0</v>
      </c>
      <c r="AX6" s="277">
        <v>0.48000000000000004</v>
      </c>
      <c r="AY6" s="277">
        <v>1082.76</v>
      </c>
      <c r="AZ6" s="277">
        <v>19.71</v>
      </c>
      <c r="BA6" s="277">
        <v>0</v>
      </c>
      <c r="BB6" s="277">
        <v>1408.0732</v>
      </c>
      <c r="BC6" s="128"/>
      <c r="BD6" s="125">
        <v>122521.21</v>
      </c>
    </row>
    <row r="7" spans="1:63" s="574" customFormat="1">
      <c r="A7" s="569">
        <v>1</v>
      </c>
      <c r="B7" s="570" t="s">
        <v>8</v>
      </c>
      <c r="C7" s="571" t="s">
        <v>9</v>
      </c>
      <c r="D7" s="451">
        <f>VLOOKUP(C7,H1.HT!C8:D61,2,0)</f>
        <v>115896.17150800001</v>
      </c>
      <c r="E7" s="451">
        <f>SUM(F7:O7)</f>
        <v>7.6</v>
      </c>
      <c r="F7" s="451"/>
      <c r="G7" s="451"/>
      <c r="H7" s="451"/>
      <c r="I7" s="451">
        <v>7.6</v>
      </c>
      <c r="J7" s="451"/>
      <c r="K7" s="451"/>
      <c r="L7" s="451"/>
      <c r="M7" s="451"/>
      <c r="N7" s="451"/>
      <c r="O7" s="451">
        <f>SUM(O8:O17)-O9</f>
        <v>0</v>
      </c>
      <c r="P7" s="451">
        <f>SUM(P8:P17)-P9</f>
        <v>146.22999999999999</v>
      </c>
      <c r="Q7" s="451">
        <v>1.87</v>
      </c>
      <c r="R7" s="451">
        <f t="shared" ref="R7:AB7" si="0">SUM(R8:R17)-R9</f>
        <v>0</v>
      </c>
      <c r="S7" s="451">
        <f t="shared" si="0"/>
        <v>0</v>
      </c>
      <c r="T7" s="451">
        <f t="shared" si="0"/>
        <v>0</v>
      </c>
      <c r="U7" s="451">
        <f t="shared" si="0"/>
        <v>0</v>
      </c>
      <c r="V7" s="451">
        <v>26.7</v>
      </c>
      <c r="W7" s="451">
        <v>0</v>
      </c>
      <c r="X7" s="451">
        <f t="shared" si="0"/>
        <v>0</v>
      </c>
      <c r="Y7" s="451">
        <f t="shared" si="0"/>
        <v>98.799999999999983</v>
      </c>
      <c r="Z7" s="451">
        <v>0.27</v>
      </c>
      <c r="AA7" s="451">
        <f t="shared" si="0"/>
        <v>0</v>
      </c>
      <c r="AB7" s="451">
        <f t="shared" si="0"/>
        <v>0</v>
      </c>
      <c r="AC7" s="451">
        <v>1.46</v>
      </c>
      <c r="AD7" s="451">
        <f t="shared" ref="AD7:BC7" si="1">SUM(AD8:AD17)-AD9</f>
        <v>0</v>
      </c>
      <c r="AE7" s="451">
        <f t="shared" si="1"/>
        <v>0</v>
      </c>
      <c r="AF7" s="451">
        <v>78.999999999999986</v>
      </c>
      <c r="AG7" s="451">
        <v>0.65000000000000013</v>
      </c>
      <c r="AH7" s="451">
        <v>17.420000000000002</v>
      </c>
      <c r="AI7" s="451">
        <f t="shared" si="1"/>
        <v>0</v>
      </c>
      <c r="AJ7" s="451">
        <f t="shared" si="1"/>
        <v>0</v>
      </c>
      <c r="AK7" s="451">
        <f t="shared" si="1"/>
        <v>0</v>
      </c>
      <c r="AL7" s="451">
        <f t="shared" si="1"/>
        <v>0</v>
      </c>
      <c r="AM7" s="451">
        <f t="shared" si="1"/>
        <v>0</v>
      </c>
      <c r="AN7" s="451">
        <v>10.87</v>
      </c>
      <c r="AO7" s="451">
        <v>0</v>
      </c>
      <c r="AP7" s="451">
        <f t="shared" si="1"/>
        <v>0</v>
      </c>
      <c r="AQ7" s="451">
        <f t="shared" si="1"/>
        <v>0</v>
      </c>
      <c r="AR7" s="451">
        <f t="shared" si="1"/>
        <v>0</v>
      </c>
      <c r="AS7" s="451">
        <f t="shared" si="1"/>
        <v>0</v>
      </c>
      <c r="AT7" s="451">
        <v>1.29</v>
      </c>
      <c r="AU7" s="451">
        <f t="shared" si="1"/>
        <v>0</v>
      </c>
      <c r="AV7" s="451">
        <v>0.98</v>
      </c>
      <c r="AW7" s="451">
        <v>4.6100000000000003</v>
      </c>
      <c r="AX7" s="451">
        <f t="shared" si="1"/>
        <v>0</v>
      </c>
      <c r="AY7" s="451">
        <f t="shared" si="1"/>
        <v>0</v>
      </c>
      <c r="AZ7" s="451">
        <v>1.1100000000000001</v>
      </c>
      <c r="BA7" s="451">
        <f t="shared" si="1"/>
        <v>0</v>
      </c>
      <c r="BB7" s="451">
        <f t="shared" si="1"/>
        <v>0</v>
      </c>
      <c r="BC7" s="451">
        <f t="shared" si="1"/>
        <v>153.82999999999998</v>
      </c>
      <c r="BD7" s="451">
        <f>D7-BC7+E57</f>
        <v>115749.94150800002</v>
      </c>
      <c r="BE7" s="572">
        <v>115749.94150800002</v>
      </c>
      <c r="BF7" s="573">
        <f>BE7-BD7</f>
        <v>0</v>
      </c>
      <c r="BG7" s="573"/>
      <c r="BH7" s="568"/>
      <c r="BI7" s="568"/>
      <c r="BJ7" s="568"/>
      <c r="BK7" s="568"/>
    </row>
    <row r="8" spans="1:63">
      <c r="A8" s="47" t="s">
        <v>10</v>
      </c>
      <c r="B8" s="48" t="s">
        <v>11</v>
      </c>
      <c r="C8" s="49" t="s">
        <v>12</v>
      </c>
      <c r="D8" s="50">
        <f>VLOOKUP(C8,H1.HT!C9:D62,2,0)</f>
        <v>1150.0665000000001</v>
      </c>
      <c r="E8" s="50">
        <f>SUM(F8:O8)-F8</f>
        <v>0</v>
      </c>
      <c r="F8" s="227"/>
      <c r="G8" s="50"/>
      <c r="H8" s="50"/>
      <c r="I8" s="378"/>
      <c r="J8" s="111"/>
      <c r="K8" s="111"/>
      <c r="L8" s="297"/>
      <c r="M8" s="111"/>
      <c r="N8" s="111"/>
      <c r="O8" s="297"/>
      <c r="P8" s="111">
        <f t="shared" ref="P8:P17" si="2">SUM(Q8:Y8)+SUM(AK8:BA8)</f>
        <v>0.19999999999999998</v>
      </c>
      <c r="Q8" s="297">
        <v>0.02</v>
      </c>
      <c r="R8" s="297"/>
      <c r="S8" s="111"/>
      <c r="T8" s="111"/>
      <c r="U8" s="297"/>
      <c r="V8" s="297">
        <v>0</v>
      </c>
      <c r="W8" s="297">
        <v>0</v>
      </c>
      <c r="X8" s="111"/>
      <c r="Y8" s="111">
        <f>SUM(Z8:AJ8)</f>
        <v>0.18</v>
      </c>
      <c r="Z8" s="436">
        <v>0</v>
      </c>
      <c r="AA8" s="111"/>
      <c r="AB8" s="111"/>
      <c r="AC8" s="297">
        <v>0</v>
      </c>
      <c r="AD8" s="111"/>
      <c r="AE8" s="111"/>
      <c r="AF8" s="297">
        <v>0.13999999999999999</v>
      </c>
      <c r="AG8" s="297">
        <v>0.04</v>
      </c>
      <c r="AH8" s="297">
        <v>0</v>
      </c>
      <c r="AI8" s="111"/>
      <c r="AJ8" s="111"/>
      <c r="AK8" s="278"/>
      <c r="AL8" s="111"/>
      <c r="AM8" s="297"/>
      <c r="AN8" s="297">
        <v>0</v>
      </c>
      <c r="AO8" s="297">
        <v>0</v>
      </c>
      <c r="AP8" s="297"/>
      <c r="AQ8" s="297"/>
      <c r="AR8" s="111"/>
      <c r="AS8" s="297"/>
      <c r="AT8" s="297">
        <v>0</v>
      </c>
      <c r="AU8" s="111"/>
      <c r="AV8" s="297">
        <v>0</v>
      </c>
      <c r="AW8" s="297">
        <v>0</v>
      </c>
      <c r="AX8" s="111"/>
      <c r="AY8" s="111"/>
      <c r="AZ8" s="297">
        <v>0</v>
      </c>
      <c r="BA8" s="111"/>
      <c r="BB8" s="111"/>
      <c r="BC8" s="50">
        <f>BB8+P8+E8</f>
        <v>0.19999999999999998</v>
      </c>
      <c r="BD8" s="111">
        <f>D8-BC8+F57</f>
        <v>1149.8665000000001</v>
      </c>
      <c r="BE8" s="566">
        <v>1149.8665000000001</v>
      </c>
      <c r="BF8" s="573">
        <f t="shared" ref="BF8:BF56" si="3">BE8-BD8</f>
        <v>0</v>
      </c>
      <c r="BG8" s="567"/>
    </row>
    <row r="9" spans="1:63">
      <c r="A9" s="51"/>
      <c r="B9" s="52" t="s">
        <v>13</v>
      </c>
      <c r="C9" s="53" t="s">
        <v>14</v>
      </c>
      <c r="D9" s="50">
        <f>VLOOKUP(C9,H1.HT!C10:D63,2,0)</f>
        <v>1079.3765000000001</v>
      </c>
      <c r="E9" s="50">
        <f>SUM(F9:O9)-G9</f>
        <v>0</v>
      </c>
      <c r="F9" s="96"/>
      <c r="G9" s="227"/>
      <c r="H9" s="96"/>
      <c r="I9" s="428"/>
      <c r="J9" s="111"/>
      <c r="K9" s="111"/>
      <c r="L9" s="297"/>
      <c r="M9" s="111"/>
      <c r="N9" s="111"/>
      <c r="O9" s="297"/>
      <c r="P9" s="111">
        <f t="shared" si="2"/>
        <v>0.19999999999999998</v>
      </c>
      <c r="Q9" s="297">
        <v>0.02</v>
      </c>
      <c r="R9" s="297"/>
      <c r="S9" s="111"/>
      <c r="T9" s="111"/>
      <c r="U9" s="297"/>
      <c r="V9" s="297">
        <v>0</v>
      </c>
      <c r="W9" s="297">
        <v>0</v>
      </c>
      <c r="X9" s="111"/>
      <c r="Y9" s="111">
        <f t="shared" ref="Y9:Y56" si="4">SUM(Z9:AJ9)</f>
        <v>0.18</v>
      </c>
      <c r="Z9" s="436">
        <v>0</v>
      </c>
      <c r="AA9" s="111"/>
      <c r="AB9" s="111"/>
      <c r="AC9" s="297">
        <v>0</v>
      </c>
      <c r="AD9" s="111"/>
      <c r="AE9" s="111"/>
      <c r="AF9" s="297">
        <v>0.13999999999999999</v>
      </c>
      <c r="AG9" s="297">
        <v>0.04</v>
      </c>
      <c r="AH9" s="297">
        <v>0</v>
      </c>
      <c r="AI9" s="111"/>
      <c r="AJ9" s="111"/>
      <c r="AK9" s="278"/>
      <c r="AL9" s="111"/>
      <c r="AM9" s="297"/>
      <c r="AN9" s="297">
        <v>0</v>
      </c>
      <c r="AO9" s="297">
        <v>0</v>
      </c>
      <c r="AP9" s="297"/>
      <c r="AQ9" s="297"/>
      <c r="AR9" s="111"/>
      <c r="AS9" s="297"/>
      <c r="AT9" s="297">
        <v>0</v>
      </c>
      <c r="AU9" s="111"/>
      <c r="AV9" s="297">
        <v>0</v>
      </c>
      <c r="AW9" s="297">
        <v>0</v>
      </c>
      <c r="AX9" s="111"/>
      <c r="AY9" s="111"/>
      <c r="AZ9" s="297">
        <v>0</v>
      </c>
      <c r="BA9" s="111"/>
      <c r="BB9" s="111"/>
      <c r="BC9" s="50">
        <f>BB9+P9+E9</f>
        <v>0.19999999999999998</v>
      </c>
      <c r="BD9" s="111">
        <f>D9-BC9+G57</f>
        <v>1079.1765</v>
      </c>
      <c r="BE9" s="566">
        <v>1079.1765</v>
      </c>
      <c r="BF9" s="573">
        <f t="shared" si="3"/>
        <v>0</v>
      </c>
      <c r="BG9" s="567"/>
    </row>
    <row r="10" spans="1:63">
      <c r="A10" s="47" t="s">
        <v>309</v>
      </c>
      <c r="B10" s="48" t="s">
        <v>15</v>
      </c>
      <c r="C10" s="49" t="s">
        <v>16</v>
      </c>
      <c r="D10" s="50">
        <f>VLOOKUP(C10,H1.HT!C11:D64,2,0)</f>
        <v>1342.9728399999999</v>
      </c>
      <c r="E10" s="50">
        <f>SUM(F10:O10)-H10</f>
        <v>0</v>
      </c>
      <c r="F10" s="96"/>
      <c r="G10" s="96"/>
      <c r="H10" s="227"/>
      <c r="I10" s="428"/>
      <c r="J10" s="111"/>
      <c r="K10" s="111"/>
      <c r="L10" s="297"/>
      <c r="M10" s="111"/>
      <c r="N10" s="111"/>
      <c r="O10" s="297"/>
      <c r="P10" s="111">
        <f t="shared" si="2"/>
        <v>8.24</v>
      </c>
      <c r="Q10" s="297">
        <v>0.04</v>
      </c>
      <c r="R10" s="297"/>
      <c r="S10" s="111"/>
      <c r="T10" s="111"/>
      <c r="U10" s="297"/>
      <c r="V10" s="297">
        <v>0</v>
      </c>
      <c r="W10" s="297">
        <v>0</v>
      </c>
      <c r="X10" s="111"/>
      <c r="Y10" s="111">
        <f t="shared" si="4"/>
        <v>8.0500000000000007</v>
      </c>
      <c r="Z10" s="436">
        <v>0.21</v>
      </c>
      <c r="AA10" s="111"/>
      <c r="AB10" s="111"/>
      <c r="AC10" s="297">
        <v>1</v>
      </c>
      <c r="AD10" s="111"/>
      <c r="AE10" s="111"/>
      <c r="AF10" s="297">
        <v>6.830000000000001</v>
      </c>
      <c r="AG10" s="297">
        <v>0.01</v>
      </c>
      <c r="AH10" s="297">
        <v>0</v>
      </c>
      <c r="AI10" s="111"/>
      <c r="AJ10" s="111"/>
      <c r="AK10" s="278"/>
      <c r="AL10" s="111"/>
      <c r="AM10" s="297"/>
      <c r="AN10" s="297">
        <v>0.15</v>
      </c>
      <c r="AO10" s="297">
        <v>0</v>
      </c>
      <c r="AP10" s="297"/>
      <c r="AQ10" s="297"/>
      <c r="AR10" s="111"/>
      <c r="AS10" s="297"/>
      <c r="AT10" s="297">
        <v>0</v>
      </c>
      <c r="AU10" s="111"/>
      <c r="AV10" s="297">
        <v>0</v>
      </c>
      <c r="AW10" s="297">
        <v>0</v>
      </c>
      <c r="AX10" s="111"/>
      <c r="AY10" s="111"/>
      <c r="AZ10" s="297">
        <v>0</v>
      </c>
      <c r="BA10" s="111"/>
      <c r="BB10" s="111"/>
      <c r="BC10" s="50">
        <f t="shared" ref="BC10:BC18" si="5">BB10+P10+E10</f>
        <v>8.24</v>
      </c>
      <c r="BD10" s="111">
        <f>D10-BC10+H57</f>
        <v>1334.7328399999999</v>
      </c>
      <c r="BE10" s="566">
        <v>1334.7328399999999</v>
      </c>
      <c r="BF10" s="573">
        <f t="shared" si="3"/>
        <v>0</v>
      </c>
      <c r="BG10" s="567"/>
    </row>
    <row r="11" spans="1:63">
      <c r="A11" s="47" t="s">
        <v>310</v>
      </c>
      <c r="B11" s="48" t="s">
        <v>17</v>
      </c>
      <c r="C11" s="49" t="s">
        <v>18</v>
      </c>
      <c r="D11" s="50">
        <f>VLOOKUP(C11,H1.HT!C12:D65,2,0)</f>
        <v>3489.3249999999998</v>
      </c>
      <c r="E11" s="50">
        <f>SUM(F11:O11)-I11</f>
        <v>0</v>
      </c>
      <c r="F11" s="50"/>
      <c r="G11" s="50"/>
      <c r="H11" s="50"/>
      <c r="I11" s="429"/>
      <c r="J11" s="111"/>
      <c r="K11" s="111"/>
      <c r="L11" s="297"/>
      <c r="M11" s="111"/>
      <c r="N11" s="111"/>
      <c r="O11" s="297"/>
      <c r="P11" s="111">
        <f t="shared" si="2"/>
        <v>1.59</v>
      </c>
      <c r="Q11" s="297">
        <v>0</v>
      </c>
      <c r="R11" s="297"/>
      <c r="S11" s="111"/>
      <c r="T11" s="111"/>
      <c r="U11" s="297"/>
      <c r="V11" s="297">
        <v>0</v>
      </c>
      <c r="W11" s="297">
        <v>0</v>
      </c>
      <c r="X11" s="111"/>
      <c r="Y11" s="111">
        <f t="shared" si="4"/>
        <v>0.79</v>
      </c>
      <c r="Z11" s="436">
        <v>0.06</v>
      </c>
      <c r="AA11" s="111"/>
      <c r="AB11" s="111"/>
      <c r="AC11" s="297">
        <v>0.04</v>
      </c>
      <c r="AD11" s="111"/>
      <c r="AE11" s="111"/>
      <c r="AF11" s="297">
        <v>0.29000000000000004</v>
      </c>
      <c r="AG11" s="297">
        <v>0.4</v>
      </c>
      <c r="AH11" s="297">
        <v>0</v>
      </c>
      <c r="AI11" s="111"/>
      <c r="AJ11" s="111"/>
      <c r="AK11" s="278"/>
      <c r="AL11" s="111"/>
      <c r="AM11" s="297"/>
      <c r="AN11" s="297">
        <v>0</v>
      </c>
      <c r="AO11" s="297">
        <v>0</v>
      </c>
      <c r="AP11" s="297"/>
      <c r="AQ11" s="297"/>
      <c r="AR11" s="111"/>
      <c r="AS11" s="297"/>
      <c r="AT11" s="297">
        <v>0</v>
      </c>
      <c r="AU11" s="111"/>
      <c r="AV11" s="297">
        <v>0.8</v>
      </c>
      <c r="AW11" s="297">
        <v>0</v>
      </c>
      <c r="AX11" s="111"/>
      <c r="AY11" s="111"/>
      <c r="AZ11" s="297">
        <v>0</v>
      </c>
      <c r="BA11" s="111"/>
      <c r="BB11" s="111"/>
      <c r="BC11" s="50">
        <f t="shared" si="5"/>
        <v>1.59</v>
      </c>
      <c r="BD11" s="111">
        <f>D11-BC11+I57</f>
        <v>3495.3349999999996</v>
      </c>
      <c r="BE11" s="566">
        <v>3495.335</v>
      </c>
      <c r="BF11" s="573">
        <f t="shared" si="3"/>
        <v>0</v>
      </c>
      <c r="BG11" s="567"/>
    </row>
    <row r="12" spans="1:63">
      <c r="A12" s="47" t="s">
        <v>311</v>
      </c>
      <c r="B12" s="48" t="s">
        <v>19</v>
      </c>
      <c r="C12" s="49" t="s">
        <v>20</v>
      </c>
      <c r="D12" s="50">
        <f>VLOOKUP(C12,H1.HT!C13:D66,2,0)</f>
        <v>48430.270000000004</v>
      </c>
      <c r="E12" s="50">
        <f>SUM(F12:O12)-J12</f>
        <v>0</v>
      </c>
      <c r="F12" s="50"/>
      <c r="G12" s="50"/>
      <c r="H12" s="50"/>
      <c r="I12" s="378"/>
      <c r="J12" s="228"/>
      <c r="K12" s="111"/>
      <c r="L12" s="297"/>
      <c r="M12" s="111"/>
      <c r="N12" s="111"/>
      <c r="O12" s="297"/>
      <c r="P12" s="111">
        <f t="shared" si="2"/>
        <v>3.18</v>
      </c>
      <c r="Q12" s="297">
        <v>0</v>
      </c>
      <c r="R12" s="297"/>
      <c r="S12" s="111"/>
      <c r="T12" s="111"/>
      <c r="U12" s="297"/>
      <c r="V12" s="297">
        <v>0</v>
      </c>
      <c r="W12" s="297">
        <v>0</v>
      </c>
      <c r="X12" s="111"/>
      <c r="Y12" s="111">
        <f t="shared" si="4"/>
        <v>3.18</v>
      </c>
      <c r="Z12" s="436">
        <v>0</v>
      </c>
      <c r="AA12" s="111"/>
      <c r="AB12" s="111"/>
      <c r="AC12" s="297">
        <v>0</v>
      </c>
      <c r="AD12" s="111"/>
      <c r="AE12" s="111"/>
      <c r="AF12" s="297">
        <v>0</v>
      </c>
      <c r="AG12" s="297">
        <v>0</v>
      </c>
      <c r="AH12" s="297">
        <v>3.18</v>
      </c>
      <c r="AI12" s="111"/>
      <c r="AJ12" s="111"/>
      <c r="AK12" s="278"/>
      <c r="AL12" s="111"/>
      <c r="AM12" s="297"/>
      <c r="AN12" s="297">
        <v>0</v>
      </c>
      <c r="AO12" s="297">
        <v>0</v>
      </c>
      <c r="AP12" s="297"/>
      <c r="AQ12" s="297"/>
      <c r="AR12" s="111"/>
      <c r="AS12" s="297"/>
      <c r="AT12" s="297">
        <v>0</v>
      </c>
      <c r="AU12" s="111"/>
      <c r="AV12" s="297">
        <v>0</v>
      </c>
      <c r="AW12" s="297">
        <v>0</v>
      </c>
      <c r="AX12" s="111"/>
      <c r="AY12" s="111"/>
      <c r="AZ12" s="297">
        <v>0</v>
      </c>
      <c r="BA12" s="111"/>
      <c r="BB12" s="111"/>
      <c r="BC12" s="50">
        <f t="shared" si="5"/>
        <v>3.18</v>
      </c>
      <c r="BD12" s="111">
        <f>D12-BC12+J57</f>
        <v>48427.090000000004</v>
      </c>
      <c r="BE12" s="566">
        <v>48427.090000000004</v>
      </c>
      <c r="BF12" s="573">
        <f t="shared" si="3"/>
        <v>0</v>
      </c>
      <c r="BG12" s="567"/>
    </row>
    <row r="13" spans="1:63">
      <c r="A13" s="47" t="s">
        <v>312</v>
      </c>
      <c r="B13" s="48" t="s">
        <v>21</v>
      </c>
      <c r="C13" s="49" t="s">
        <v>22</v>
      </c>
      <c r="D13" s="50">
        <f>VLOOKUP(C13,H1.HT!C14:D67,2,0)</f>
        <v>15322.29</v>
      </c>
      <c r="E13" s="50">
        <f>SUM(F13:O13)-K13</f>
        <v>0</v>
      </c>
      <c r="F13" s="50"/>
      <c r="G13" s="50"/>
      <c r="H13" s="50"/>
      <c r="I13" s="378"/>
      <c r="J13" s="111"/>
      <c r="K13" s="228"/>
      <c r="L13" s="297"/>
      <c r="M13" s="111"/>
      <c r="N13" s="111"/>
      <c r="O13" s="297"/>
      <c r="P13" s="111">
        <f t="shared" si="2"/>
        <v>0</v>
      </c>
      <c r="Q13" s="297">
        <v>0</v>
      </c>
      <c r="R13" s="297"/>
      <c r="S13" s="111"/>
      <c r="T13" s="111"/>
      <c r="U13" s="297"/>
      <c r="V13" s="297">
        <v>0</v>
      </c>
      <c r="W13" s="297">
        <v>0</v>
      </c>
      <c r="X13" s="111"/>
      <c r="Y13" s="111">
        <f t="shared" si="4"/>
        <v>0</v>
      </c>
      <c r="Z13" s="436">
        <v>0</v>
      </c>
      <c r="AA13" s="111"/>
      <c r="AB13" s="111"/>
      <c r="AC13" s="297">
        <v>0</v>
      </c>
      <c r="AD13" s="111"/>
      <c r="AE13" s="111"/>
      <c r="AF13" s="297">
        <v>0</v>
      </c>
      <c r="AG13" s="297">
        <v>0</v>
      </c>
      <c r="AH13" s="297">
        <v>0</v>
      </c>
      <c r="AI13" s="111"/>
      <c r="AJ13" s="111"/>
      <c r="AK13" s="278"/>
      <c r="AL13" s="111"/>
      <c r="AM13" s="297"/>
      <c r="AN13" s="297">
        <v>0</v>
      </c>
      <c r="AO13" s="297">
        <v>0</v>
      </c>
      <c r="AP13" s="297"/>
      <c r="AQ13" s="297"/>
      <c r="AR13" s="111"/>
      <c r="AS13" s="297"/>
      <c r="AT13" s="297">
        <v>0</v>
      </c>
      <c r="AU13" s="111"/>
      <c r="AV13" s="297">
        <v>0</v>
      </c>
      <c r="AW13" s="297">
        <v>0</v>
      </c>
      <c r="AX13" s="111"/>
      <c r="AY13" s="111"/>
      <c r="AZ13" s="297">
        <v>0</v>
      </c>
      <c r="BA13" s="111"/>
      <c r="BB13" s="111"/>
      <c r="BC13" s="50">
        <f t="shared" si="5"/>
        <v>0</v>
      </c>
      <c r="BD13" s="111">
        <f>D13-BC13+K57</f>
        <v>15322.29</v>
      </c>
      <c r="BE13" s="566">
        <v>15322.29</v>
      </c>
      <c r="BF13" s="573">
        <f t="shared" si="3"/>
        <v>0</v>
      </c>
      <c r="BG13" s="567"/>
    </row>
    <row r="14" spans="1:63" s="280" customFormat="1">
      <c r="A14" s="47" t="s">
        <v>313</v>
      </c>
      <c r="B14" s="48" t="s">
        <v>23</v>
      </c>
      <c r="C14" s="49" t="s">
        <v>24</v>
      </c>
      <c r="D14" s="50">
        <f>VLOOKUP(C14,H1.HT!C15:D68,2,0)</f>
        <v>45927.604568000002</v>
      </c>
      <c r="E14" s="50">
        <f>SUM(F14:O14)-L14</f>
        <v>7.6</v>
      </c>
      <c r="F14" s="50"/>
      <c r="G14" s="50"/>
      <c r="H14" s="50"/>
      <c r="I14" s="378">
        <v>7.6</v>
      </c>
      <c r="J14" s="279"/>
      <c r="K14" s="279"/>
      <c r="L14" s="274"/>
      <c r="M14" s="279"/>
      <c r="N14" s="279"/>
      <c r="O14" s="298"/>
      <c r="P14" s="111">
        <f t="shared" si="2"/>
        <v>129.47999999999999</v>
      </c>
      <c r="Q14" s="298">
        <v>1.8</v>
      </c>
      <c r="R14" s="298"/>
      <c r="S14" s="279"/>
      <c r="T14" s="279"/>
      <c r="U14" s="298"/>
      <c r="V14" s="298">
        <v>26.7</v>
      </c>
      <c r="W14" s="298">
        <v>0</v>
      </c>
      <c r="X14" s="279"/>
      <c r="Y14" s="279">
        <f t="shared" si="4"/>
        <v>86.149999999999991</v>
      </c>
      <c r="Z14" s="437">
        <v>0</v>
      </c>
      <c r="AA14" s="279"/>
      <c r="AB14" s="279"/>
      <c r="AC14" s="298">
        <v>0.42000000000000004</v>
      </c>
      <c r="AD14" s="279"/>
      <c r="AE14" s="279"/>
      <c r="AF14" s="298">
        <v>71.289999999999992</v>
      </c>
      <c r="AG14" s="298">
        <v>0.2</v>
      </c>
      <c r="AH14" s="298">
        <v>14.24</v>
      </c>
      <c r="AI14" s="279"/>
      <c r="AJ14" s="279"/>
      <c r="AK14" s="278"/>
      <c r="AL14" s="279"/>
      <c r="AM14" s="298"/>
      <c r="AN14" s="298">
        <v>7.64</v>
      </c>
      <c r="AO14" s="298">
        <v>0</v>
      </c>
      <c r="AP14" s="298"/>
      <c r="AQ14" s="298"/>
      <c r="AR14" s="279"/>
      <c r="AS14" s="298"/>
      <c r="AT14" s="298">
        <v>1.29</v>
      </c>
      <c r="AU14" s="279"/>
      <c r="AV14" s="298">
        <v>0.18</v>
      </c>
      <c r="AW14" s="298">
        <v>4.6100000000000003</v>
      </c>
      <c r="AX14" s="279"/>
      <c r="AY14" s="279"/>
      <c r="AZ14" s="298">
        <v>1.1100000000000001</v>
      </c>
      <c r="BA14" s="279"/>
      <c r="BB14" s="279"/>
      <c r="BC14" s="50">
        <f t="shared" si="5"/>
        <v>137.07999999999998</v>
      </c>
      <c r="BD14" s="279">
        <f>D14-BC14+L57</f>
        <v>45790.524568000001</v>
      </c>
      <c r="BE14" s="566">
        <v>45790.524568000001</v>
      </c>
      <c r="BF14" s="573">
        <f t="shared" si="3"/>
        <v>0</v>
      </c>
      <c r="BG14" s="567"/>
    </row>
    <row r="15" spans="1:63">
      <c r="A15" s="47" t="s">
        <v>314</v>
      </c>
      <c r="B15" s="48" t="s">
        <v>25</v>
      </c>
      <c r="C15" s="49" t="s">
        <v>26</v>
      </c>
      <c r="D15" s="50">
        <f>VLOOKUP(C15,H1.HT!C16:D69,2,0)</f>
        <v>231.23259999999999</v>
      </c>
      <c r="E15" s="50">
        <f>SUM(F15:O15)-M15</f>
        <v>0</v>
      </c>
      <c r="F15" s="50"/>
      <c r="G15" s="50"/>
      <c r="H15" s="50"/>
      <c r="I15" s="378"/>
      <c r="J15" s="111"/>
      <c r="K15" s="111"/>
      <c r="L15" s="297"/>
      <c r="M15" s="228"/>
      <c r="N15" s="111"/>
      <c r="O15" s="297"/>
      <c r="P15" s="111">
        <f t="shared" si="2"/>
        <v>3.54</v>
      </c>
      <c r="Q15" s="297">
        <v>0.01</v>
      </c>
      <c r="R15" s="297"/>
      <c r="S15" s="111"/>
      <c r="T15" s="111"/>
      <c r="U15" s="297"/>
      <c r="V15" s="297">
        <v>0</v>
      </c>
      <c r="W15" s="297">
        <v>0</v>
      </c>
      <c r="X15" s="111"/>
      <c r="Y15" s="111">
        <f t="shared" si="4"/>
        <v>0.44999999999999996</v>
      </c>
      <c r="Z15" s="436">
        <v>0</v>
      </c>
      <c r="AA15" s="111"/>
      <c r="AB15" s="111"/>
      <c r="AC15" s="297">
        <v>0</v>
      </c>
      <c r="AD15" s="111"/>
      <c r="AE15" s="111"/>
      <c r="AF15" s="297">
        <v>0.44999999999999996</v>
      </c>
      <c r="AG15" s="297">
        <v>0</v>
      </c>
      <c r="AH15" s="297">
        <v>0</v>
      </c>
      <c r="AI15" s="111"/>
      <c r="AJ15" s="111"/>
      <c r="AK15" s="278"/>
      <c r="AL15" s="111"/>
      <c r="AM15" s="297"/>
      <c r="AN15" s="297">
        <v>3.08</v>
      </c>
      <c r="AO15" s="297">
        <v>0</v>
      </c>
      <c r="AP15" s="297"/>
      <c r="AQ15" s="297"/>
      <c r="AR15" s="111"/>
      <c r="AS15" s="297"/>
      <c r="AT15" s="297">
        <v>0</v>
      </c>
      <c r="AU15" s="111"/>
      <c r="AV15" s="297">
        <v>0</v>
      </c>
      <c r="AW15" s="297">
        <v>0</v>
      </c>
      <c r="AX15" s="111"/>
      <c r="AY15" s="111"/>
      <c r="AZ15" s="297">
        <v>0</v>
      </c>
      <c r="BA15" s="111"/>
      <c r="BB15" s="111"/>
      <c r="BC15" s="50">
        <f>BB15+P15+E15</f>
        <v>3.54</v>
      </c>
      <c r="BD15" s="111">
        <f>D15-BC15+M57</f>
        <v>227.6926</v>
      </c>
      <c r="BE15" s="566">
        <v>227.6926</v>
      </c>
      <c r="BF15" s="573">
        <f t="shared" si="3"/>
        <v>0</v>
      </c>
      <c r="BG15" s="567"/>
    </row>
    <row r="16" spans="1:63">
      <c r="A16" s="47" t="s">
        <v>315</v>
      </c>
      <c r="B16" s="48" t="s">
        <v>27</v>
      </c>
      <c r="C16" s="54" t="s">
        <v>28</v>
      </c>
      <c r="D16" s="50">
        <f>VLOOKUP(C16,H1.HT!C17:D70,2,0)</f>
        <v>0</v>
      </c>
      <c r="E16" s="50">
        <f>SUM(F16:O16)-N16</f>
        <v>0</v>
      </c>
      <c r="F16" s="50"/>
      <c r="G16" s="50"/>
      <c r="H16" s="50"/>
      <c r="I16" s="378"/>
      <c r="J16" s="111"/>
      <c r="K16" s="111"/>
      <c r="L16" s="297"/>
      <c r="M16" s="111"/>
      <c r="N16" s="228"/>
      <c r="O16" s="297"/>
      <c r="P16" s="111">
        <f t="shared" si="2"/>
        <v>0</v>
      </c>
      <c r="Q16" s="297">
        <v>0</v>
      </c>
      <c r="R16" s="297"/>
      <c r="S16" s="111"/>
      <c r="T16" s="111"/>
      <c r="U16" s="297"/>
      <c r="V16" s="297">
        <v>0</v>
      </c>
      <c r="W16" s="297">
        <v>0</v>
      </c>
      <c r="X16" s="111"/>
      <c r="Y16" s="111">
        <f t="shared" si="4"/>
        <v>0</v>
      </c>
      <c r="Z16" s="436">
        <v>0</v>
      </c>
      <c r="AA16" s="111"/>
      <c r="AB16" s="111"/>
      <c r="AC16" s="297">
        <v>0</v>
      </c>
      <c r="AD16" s="111"/>
      <c r="AE16" s="111"/>
      <c r="AF16" s="297">
        <v>0</v>
      </c>
      <c r="AG16" s="297">
        <v>0</v>
      </c>
      <c r="AH16" s="297">
        <v>0</v>
      </c>
      <c r="AI16" s="111"/>
      <c r="AJ16" s="111"/>
      <c r="AK16" s="278"/>
      <c r="AL16" s="111"/>
      <c r="AM16" s="297"/>
      <c r="AN16" s="297">
        <v>0</v>
      </c>
      <c r="AO16" s="297">
        <v>0</v>
      </c>
      <c r="AP16" s="297"/>
      <c r="AQ16" s="297"/>
      <c r="AR16" s="111"/>
      <c r="AS16" s="297"/>
      <c r="AT16" s="297">
        <v>0</v>
      </c>
      <c r="AU16" s="111"/>
      <c r="AV16" s="297">
        <v>0</v>
      </c>
      <c r="AW16" s="297">
        <v>0</v>
      </c>
      <c r="AX16" s="111"/>
      <c r="AY16" s="111"/>
      <c r="AZ16" s="297">
        <v>0</v>
      </c>
      <c r="BA16" s="111"/>
      <c r="BB16" s="111"/>
      <c r="BC16" s="50">
        <f>BB16+P16+E16</f>
        <v>0</v>
      </c>
      <c r="BD16" s="111">
        <f>D16-BC16+N57</f>
        <v>0</v>
      </c>
      <c r="BE16" s="566">
        <v>0</v>
      </c>
      <c r="BF16" s="573">
        <f t="shared" si="3"/>
        <v>0</v>
      </c>
      <c r="BG16" s="567"/>
    </row>
    <row r="17" spans="1:63">
      <c r="A17" s="47" t="s">
        <v>316</v>
      </c>
      <c r="B17" s="48" t="s">
        <v>29</v>
      </c>
      <c r="C17" s="54" t="s">
        <v>30</v>
      </c>
      <c r="D17" s="50">
        <f>VLOOKUP(C17,H1.HT!C18:D71,2,0)</f>
        <v>2.41</v>
      </c>
      <c r="E17" s="50">
        <f>SUM(F17:O17)-O17</f>
        <v>0</v>
      </c>
      <c r="F17" s="50"/>
      <c r="G17" s="50"/>
      <c r="H17" s="50"/>
      <c r="I17" s="378"/>
      <c r="J17" s="111"/>
      <c r="K17" s="111"/>
      <c r="L17" s="297"/>
      <c r="M17" s="111"/>
      <c r="N17" s="111"/>
      <c r="O17" s="299"/>
      <c r="P17" s="111">
        <f t="shared" si="2"/>
        <v>0</v>
      </c>
      <c r="Q17" s="297">
        <v>0</v>
      </c>
      <c r="R17" s="297"/>
      <c r="S17" s="111"/>
      <c r="T17" s="111"/>
      <c r="U17" s="297"/>
      <c r="V17" s="297">
        <v>0</v>
      </c>
      <c r="W17" s="297">
        <v>0</v>
      </c>
      <c r="X17" s="111"/>
      <c r="Y17" s="111">
        <f t="shared" si="4"/>
        <v>0</v>
      </c>
      <c r="Z17" s="436">
        <v>0</v>
      </c>
      <c r="AA17" s="111"/>
      <c r="AB17" s="111"/>
      <c r="AC17" s="297">
        <v>0</v>
      </c>
      <c r="AD17" s="111"/>
      <c r="AE17" s="111"/>
      <c r="AF17" s="297">
        <v>0</v>
      </c>
      <c r="AG17" s="297">
        <v>0</v>
      </c>
      <c r="AH17" s="297">
        <v>0</v>
      </c>
      <c r="AI17" s="111"/>
      <c r="AJ17" s="111"/>
      <c r="AK17" s="111"/>
      <c r="AL17" s="111"/>
      <c r="AM17" s="297"/>
      <c r="AN17" s="297">
        <v>0</v>
      </c>
      <c r="AO17" s="297">
        <v>0</v>
      </c>
      <c r="AP17" s="297"/>
      <c r="AQ17" s="297"/>
      <c r="AR17" s="111"/>
      <c r="AS17" s="297"/>
      <c r="AT17" s="297">
        <v>0</v>
      </c>
      <c r="AU17" s="111"/>
      <c r="AV17" s="297">
        <v>0</v>
      </c>
      <c r="AW17" s="297">
        <v>0</v>
      </c>
      <c r="AX17" s="111"/>
      <c r="AY17" s="111"/>
      <c r="AZ17" s="297">
        <v>0</v>
      </c>
      <c r="BA17" s="111"/>
      <c r="BB17" s="111"/>
      <c r="BC17" s="50">
        <f t="shared" si="5"/>
        <v>0</v>
      </c>
      <c r="BD17" s="111">
        <f>D17-BC17+O57</f>
        <v>2.41</v>
      </c>
      <c r="BE17" s="566">
        <v>2.41</v>
      </c>
      <c r="BF17" s="573">
        <f t="shared" si="3"/>
        <v>0</v>
      </c>
      <c r="BG17" s="567"/>
    </row>
    <row r="18" spans="1:63" s="574" customFormat="1">
      <c r="A18" s="569">
        <v>2</v>
      </c>
      <c r="B18" s="570" t="s">
        <v>31</v>
      </c>
      <c r="C18" s="571" t="s">
        <v>32</v>
      </c>
      <c r="D18" s="451">
        <f>VLOOKUP(C18,H1.HT!C19:D72,2,0)</f>
        <v>5216.9952620000004</v>
      </c>
      <c r="E18" s="451">
        <f t="shared" ref="E18:E56" si="6">SUM(F18:O18)</f>
        <v>0</v>
      </c>
      <c r="F18" s="451"/>
      <c r="G18" s="451"/>
      <c r="H18" s="451"/>
      <c r="I18" s="451">
        <v>0</v>
      </c>
      <c r="J18" s="451"/>
      <c r="K18" s="451"/>
      <c r="L18" s="451"/>
      <c r="M18" s="451"/>
      <c r="N18" s="451"/>
      <c r="O18" s="451">
        <v>0</v>
      </c>
      <c r="P18" s="575">
        <f>SUM(P19:P27)+SUM(P39:P55)</f>
        <v>12.779999999999998</v>
      </c>
      <c r="Q18" s="451">
        <v>0</v>
      </c>
      <c r="R18" s="451">
        <v>0</v>
      </c>
      <c r="S18" s="451"/>
      <c r="T18" s="451"/>
      <c r="U18" s="451">
        <v>0</v>
      </c>
      <c r="V18" s="451">
        <v>5.32</v>
      </c>
      <c r="W18" s="451">
        <v>0</v>
      </c>
      <c r="X18" s="451"/>
      <c r="Y18" s="451">
        <f>SUM(Y19:Y27)+SUM(Y39:Y55)</f>
        <v>7</v>
      </c>
      <c r="Z18" s="576">
        <v>0.19</v>
      </c>
      <c r="AA18" s="451"/>
      <c r="AB18" s="451"/>
      <c r="AC18" s="451">
        <v>0.11</v>
      </c>
      <c r="AD18" s="451"/>
      <c r="AE18" s="451"/>
      <c r="AF18" s="451">
        <v>2.76</v>
      </c>
      <c r="AG18" s="451">
        <v>0.16</v>
      </c>
      <c r="AH18" s="451">
        <v>3.7800000000000002</v>
      </c>
      <c r="AI18" s="451"/>
      <c r="AJ18" s="451"/>
      <c r="AK18" s="451"/>
      <c r="AL18" s="451"/>
      <c r="AM18" s="451">
        <v>0</v>
      </c>
      <c r="AN18" s="451">
        <v>0.35000000000000003</v>
      </c>
      <c r="AO18" s="451">
        <v>0.11</v>
      </c>
      <c r="AP18" s="451"/>
      <c r="AQ18" s="451">
        <v>0</v>
      </c>
      <c r="AR18" s="451"/>
      <c r="AS18" s="451">
        <v>0</v>
      </c>
      <c r="AT18" s="451">
        <v>0</v>
      </c>
      <c r="AU18" s="451"/>
      <c r="AV18" s="451">
        <v>0</v>
      </c>
      <c r="AW18" s="451">
        <v>0</v>
      </c>
      <c r="AX18" s="451"/>
      <c r="AY18" s="451"/>
      <c r="AZ18" s="451">
        <v>0</v>
      </c>
      <c r="BA18" s="451"/>
      <c r="BB18" s="451"/>
      <c r="BC18" s="451">
        <f t="shared" si="5"/>
        <v>12.779999999999998</v>
      </c>
      <c r="BD18" s="451">
        <f>D18-BC18+P57</f>
        <v>5365.6852620000009</v>
      </c>
      <c r="BE18" s="577">
        <v>5365.685262</v>
      </c>
      <c r="BF18" s="573">
        <f t="shared" si="3"/>
        <v>0</v>
      </c>
      <c r="BG18" s="573"/>
      <c r="BH18" s="568"/>
      <c r="BI18" s="568"/>
      <c r="BJ18" s="568"/>
      <c r="BK18" s="568"/>
    </row>
    <row r="19" spans="1:63">
      <c r="A19" s="47" t="s">
        <v>34</v>
      </c>
      <c r="B19" s="48" t="s">
        <v>35</v>
      </c>
      <c r="C19" s="58" t="s">
        <v>36</v>
      </c>
      <c r="D19" s="50">
        <f>VLOOKUP(C19,H1.HT!C20:D73,2,0)</f>
        <v>129.18</v>
      </c>
      <c r="E19" s="50">
        <f>SUM(F19:O19)</f>
        <v>0</v>
      </c>
      <c r="F19" s="107"/>
      <c r="G19" s="107"/>
      <c r="H19" s="107"/>
      <c r="I19" s="430"/>
      <c r="J19" s="111"/>
      <c r="K19" s="111"/>
      <c r="L19" s="297"/>
      <c r="M19" s="111"/>
      <c r="N19" s="111"/>
      <c r="O19" s="297"/>
      <c r="P19" s="111">
        <f>SUM(Q19:Y19)+SUM(AK19:BA19)-Q19</f>
        <v>0</v>
      </c>
      <c r="Q19" s="299">
        <v>0</v>
      </c>
      <c r="R19" s="297"/>
      <c r="S19" s="111"/>
      <c r="T19" s="111"/>
      <c r="U19" s="297"/>
      <c r="V19" s="297">
        <v>0</v>
      </c>
      <c r="W19" s="297">
        <v>0</v>
      </c>
      <c r="X19" s="111"/>
      <c r="Y19" s="111">
        <f>SUM(Z19:AJ19)</f>
        <v>0</v>
      </c>
      <c r="Z19" s="436">
        <v>0</v>
      </c>
      <c r="AA19" s="111"/>
      <c r="AB19" s="111"/>
      <c r="AC19" s="297">
        <v>0</v>
      </c>
      <c r="AD19" s="111"/>
      <c r="AE19" s="111"/>
      <c r="AF19" s="297">
        <v>0</v>
      </c>
      <c r="AG19" s="297">
        <v>0</v>
      </c>
      <c r="AH19" s="297">
        <v>0</v>
      </c>
      <c r="AI19" s="111"/>
      <c r="AJ19" s="111"/>
      <c r="AK19" s="278"/>
      <c r="AL19" s="111"/>
      <c r="AM19" s="297"/>
      <c r="AN19" s="297">
        <v>0</v>
      </c>
      <c r="AO19" s="297">
        <v>0</v>
      </c>
      <c r="AP19" s="297"/>
      <c r="AQ19" s="297"/>
      <c r="AR19" s="111"/>
      <c r="AS19" s="297"/>
      <c r="AT19" s="297">
        <v>0</v>
      </c>
      <c r="AU19" s="111"/>
      <c r="AV19" s="297">
        <v>0</v>
      </c>
      <c r="AW19" s="297">
        <v>0</v>
      </c>
      <c r="AX19" s="111"/>
      <c r="AY19" s="111"/>
      <c r="AZ19" s="297">
        <v>0</v>
      </c>
      <c r="BA19" s="111"/>
      <c r="BB19" s="111"/>
      <c r="BC19" s="50">
        <f>E19+P19+BB19</f>
        <v>0</v>
      </c>
      <c r="BD19" s="279">
        <f>D19-BC19+Q57</f>
        <v>131.05000000000001</v>
      </c>
      <c r="BE19" s="566">
        <v>131.05000000000001</v>
      </c>
      <c r="BF19" s="573">
        <f t="shared" si="3"/>
        <v>0</v>
      </c>
      <c r="BG19" s="567"/>
    </row>
    <row r="20" spans="1:63">
      <c r="A20" s="47" t="s">
        <v>37</v>
      </c>
      <c r="B20" s="48" t="s">
        <v>38</v>
      </c>
      <c r="C20" s="49" t="s">
        <v>39</v>
      </c>
      <c r="D20" s="50">
        <f>VLOOKUP(C20,H1.HT!C21:D74,2,0)</f>
        <v>0.77</v>
      </c>
      <c r="E20" s="50">
        <f t="shared" si="6"/>
        <v>0</v>
      </c>
      <c r="F20" s="50"/>
      <c r="G20" s="50"/>
      <c r="H20" s="50"/>
      <c r="I20" s="378"/>
      <c r="J20" s="111"/>
      <c r="K20" s="111"/>
      <c r="L20" s="297"/>
      <c r="M20" s="111"/>
      <c r="N20" s="111"/>
      <c r="O20" s="297"/>
      <c r="P20" s="111">
        <f>SUM(Q20:Y20)+SUM(AK20:BA20)-R20</f>
        <v>0</v>
      </c>
      <c r="Q20" s="297">
        <v>0</v>
      </c>
      <c r="R20" s="299"/>
      <c r="S20" s="111"/>
      <c r="T20" s="111"/>
      <c r="U20" s="297"/>
      <c r="V20" s="297">
        <v>0</v>
      </c>
      <c r="W20" s="297">
        <v>0</v>
      </c>
      <c r="X20" s="111"/>
      <c r="Y20" s="111">
        <f t="shared" si="4"/>
        <v>0</v>
      </c>
      <c r="Z20" s="436">
        <v>0</v>
      </c>
      <c r="AA20" s="111"/>
      <c r="AB20" s="111"/>
      <c r="AC20" s="297">
        <v>0</v>
      </c>
      <c r="AD20" s="111"/>
      <c r="AE20" s="111"/>
      <c r="AF20" s="297">
        <v>0</v>
      </c>
      <c r="AG20" s="297">
        <v>0</v>
      </c>
      <c r="AH20" s="297">
        <v>0</v>
      </c>
      <c r="AI20" s="111"/>
      <c r="AJ20" s="111"/>
      <c r="AK20" s="278"/>
      <c r="AL20" s="111"/>
      <c r="AM20" s="297"/>
      <c r="AN20" s="297">
        <v>0</v>
      </c>
      <c r="AO20" s="297">
        <v>0</v>
      </c>
      <c r="AP20" s="297"/>
      <c r="AQ20" s="297"/>
      <c r="AR20" s="111"/>
      <c r="AS20" s="297"/>
      <c r="AT20" s="297">
        <v>0</v>
      </c>
      <c r="AU20" s="111"/>
      <c r="AV20" s="297">
        <v>0</v>
      </c>
      <c r="AW20" s="297">
        <v>0</v>
      </c>
      <c r="AX20" s="111"/>
      <c r="AY20" s="111"/>
      <c r="AZ20" s="297">
        <v>0</v>
      </c>
      <c r="BA20" s="111"/>
      <c r="BB20" s="111"/>
      <c r="BC20" s="50">
        <f t="shared" ref="BC20:BC54" si="7">E20+P20+BB20</f>
        <v>0</v>
      </c>
      <c r="BD20" s="279">
        <f>D20-BC20+R57</f>
        <v>0.77</v>
      </c>
      <c r="BE20" s="566">
        <v>0.77</v>
      </c>
      <c r="BF20" s="573">
        <f t="shared" si="3"/>
        <v>0</v>
      </c>
      <c r="BG20" s="567"/>
    </row>
    <row r="21" spans="1:63">
      <c r="A21" s="47" t="s">
        <v>40</v>
      </c>
      <c r="B21" s="48" t="s">
        <v>41</v>
      </c>
      <c r="C21" s="54" t="s">
        <v>42</v>
      </c>
      <c r="D21" s="50">
        <f>VLOOKUP(C21,H1.HT!C22:D75,2,0)</f>
        <v>0</v>
      </c>
      <c r="E21" s="50">
        <f t="shared" si="6"/>
        <v>0</v>
      </c>
      <c r="F21" s="50"/>
      <c r="G21" s="50"/>
      <c r="H21" s="50"/>
      <c r="I21" s="378"/>
      <c r="J21" s="111"/>
      <c r="K21" s="111"/>
      <c r="L21" s="297"/>
      <c r="M21" s="111"/>
      <c r="N21" s="111"/>
      <c r="O21" s="297"/>
      <c r="P21" s="111">
        <f>SUM(Q21:Y21)+SUM(AK21:BA21)-S21</f>
        <v>0</v>
      </c>
      <c r="Q21" s="297">
        <v>0</v>
      </c>
      <c r="R21" s="297"/>
      <c r="S21" s="228"/>
      <c r="T21" s="111"/>
      <c r="U21" s="297"/>
      <c r="V21" s="297">
        <v>0</v>
      </c>
      <c r="W21" s="297">
        <v>0</v>
      </c>
      <c r="X21" s="111"/>
      <c r="Y21" s="111">
        <f t="shared" si="4"/>
        <v>0</v>
      </c>
      <c r="Z21" s="436">
        <v>0</v>
      </c>
      <c r="AA21" s="111"/>
      <c r="AB21" s="111"/>
      <c r="AC21" s="297">
        <v>0</v>
      </c>
      <c r="AD21" s="111"/>
      <c r="AE21" s="111"/>
      <c r="AF21" s="297">
        <v>0</v>
      </c>
      <c r="AG21" s="297">
        <v>0</v>
      </c>
      <c r="AH21" s="297">
        <v>0</v>
      </c>
      <c r="AI21" s="111"/>
      <c r="AJ21" s="111"/>
      <c r="AK21" s="278"/>
      <c r="AL21" s="111"/>
      <c r="AM21" s="297"/>
      <c r="AN21" s="297">
        <v>0</v>
      </c>
      <c r="AO21" s="297">
        <v>0</v>
      </c>
      <c r="AP21" s="297"/>
      <c r="AQ21" s="297"/>
      <c r="AR21" s="111"/>
      <c r="AS21" s="297"/>
      <c r="AT21" s="297">
        <v>0</v>
      </c>
      <c r="AU21" s="111"/>
      <c r="AV21" s="297">
        <v>0</v>
      </c>
      <c r="AW21" s="297">
        <v>0</v>
      </c>
      <c r="AX21" s="111"/>
      <c r="AY21" s="111"/>
      <c r="AZ21" s="297">
        <v>0</v>
      </c>
      <c r="BA21" s="111"/>
      <c r="BB21" s="111"/>
      <c r="BC21" s="50">
        <f t="shared" si="7"/>
        <v>0</v>
      </c>
      <c r="BD21" s="279">
        <f>D21-BC21+S57</f>
        <v>0</v>
      </c>
      <c r="BE21" s="566">
        <v>0</v>
      </c>
      <c r="BF21" s="573">
        <f t="shared" si="3"/>
        <v>0</v>
      </c>
      <c r="BG21" s="567"/>
    </row>
    <row r="22" spans="1:63">
      <c r="A22" s="47" t="s">
        <v>43</v>
      </c>
      <c r="B22" s="48" t="s">
        <v>44</v>
      </c>
      <c r="C22" s="54" t="s">
        <v>45</v>
      </c>
      <c r="D22" s="50">
        <f>VLOOKUP(C22,H1.HT!C23:D76,2,0)</f>
        <v>0</v>
      </c>
      <c r="E22" s="50">
        <f t="shared" si="6"/>
        <v>0</v>
      </c>
      <c r="F22" s="50"/>
      <c r="G22" s="50"/>
      <c r="H22" s="50"/>
      <c r="I22" s="378"/>
      <c r="J22" s="111"/>
      <c r="K22" s="111"/>
      <c r="L22" s="297"/>
      <c r="M22" s="111"/>
      <c r="N22" s="111"/>
      <c r="O22" s="297"/>
      <c r="P22" s="111">
        <f>SUM(Q22:Y22)+SUM(AK22:BA22)</f>
        <v>0</v>
      </c>
      <c r="Q22" s="297">
        <v>0</v>
      </c>
      <c r="R22" s="297"/>
      <c r="S22" s="111"/>
      <c r="T22" s="228"/>
      <c r="U22" s="297"/>
      <c r="V22" s="297">
        <v>0</v>
      </c>
      <c r="W22" s="297">
        <v>0</v>
      </c>
      <c r="X22" s="111"/>
      <c r="Y22" s="111">
        <f t="shared" si="4"/>
        <v>0</v>
      </c>
      <c r="Z22" s="436">
        <v>0</v>
      </c>
      <c r="AA22" s="111"/>
      <c r="AB22" s="111"/>
      <c r="AC22" s="297">
        <v>0</v>
      </c>
      <c r="AD22" s="111"/>
      <c r="AE22" s="111"/>
      <c r="AF22" s="297">
        <v>0</v>
      </c>
      <c r="AG22" s="297">
        <v>0</v>
      </c>
      <c r="AH22" s="297">
        <v>0</v>
      </c>
      <c r="AI22" s="111"/>
      <c r="AJ22" s="111"/>
      <c r="AK22" s="278"/>
      <c r="AL22" s="111"/>
      <c r="AM22" s="297"/>
      <c r="AN22" s="297">
        <v>0</v>
      </c>
      <c r="AO22" s="297">
        <v>0</v>
      </c>
      <c r="AP22" s="297"/>
      <c r="AQ22" s="297"/>
      <c r="AR22" s="111"/>
      <c r="AS22" s="297"/>
      <c r="AT22" s="297">
        <v>0</v>
      </c>
      <c r="AU22" s="111"/>
      <c r="AV22" s="297">
        <v>0</v>
      </c>
      <c r="AW22" s="297">
        <v>0</v>
      </c>
      <c r="AX22" s="111"/>
      <c r="AY22" s="111"/>
      <c r="AZ22" s="297">
        <v>0</v>
      </c>
      <c r="BA22" s="111"/>
      <c r="BB22" s="111"/>
      <c r="BC22" s="50">
        <f t="shared" si="7"/>
        <v>0</v>
      </c>
      <c r="BD22" s="279">
        <f>D22-BC22+T57</f>
        <v>0</v>
      </c>
      <c r="BE22" s="566">
        <v>0</v>
      </c>
      <c r="BF22" s="573">
        <f t="shared" si="3"/>
        <v>0</v>
      </c>
      <c r="BG22" s="567"/>
    </row>
    <row r="23" spans="1:63">
      <c r="A23" s="47" t="s">
        <v>317</v>
      </c>
      <c r="B23" s="48" t="s">
        <v>46</v>
      </c>
      <c r="C23" s="54" t="s">
        <v>47</v>
      </c>
      <c r="D23" s="50">
        <f>VLOOKUP(C23,H1.HT!C24:D77,2,0)</f>
        <v>26.8</v>
      </c>
      <c r="E23" s="50">
        <f t="shared" si="6"/>
        <v>0</v>
      </c>
      <c r="F23" s="50"/>
      <c r="G23" s="50"/>
      <c r="H23" s="50"/>
      <c r="I23" s="50"/>
      <c r="J23" s="111"/>
      <c r="K23" s="111"/>
      <c r="L23" s="111"/>
      <c r="M23" s="111"/>
      <c r="N23" s="111"/>
      <c r="O23" s="111"/>
      <c r="P23" s="111">
        <f>SUM(Q23:Y23)+SUM(AK23:BA23)-U23</f>
        <v>0</v>
      </c>
      <c r="Q23" s="111">
        <v>0</v>
      </c>
      <c r="R23" s="111"/>
      <c r="S23" s="111"/>
      <c r="T23" s="111"/>
      <c r="U23" s="228"/>
      <c r="V23" s="111">
        <v>0</v>
      </c>
      <c r="W23" s="111">
        <v>0</v>
      </c>
      <c r="X23" s="111"/>
      <c r="Y23" s="111">
        <f t="shared" si="4"/>
        <v>0</v>
      </c>
      <c r="Z23" s="353">
        <v>0</v>
      </c>
      <c r="AA23" s="111"/>
      <c r="AB23" s="111"/>
      <c r="AC23" s="111">
        <v>0</v>
      </c>
      <c r="AD23" s="111"/>
      <c r="AE23" s="111"/>
      <c r="AF23" s="111">
        <v>0</v>
      </c>
      <c r="AG23" s="111">
        <v>0</v>
      </c>
      <c r="AH23" s="111">
        <v>0</v>
      </c>
      <c r="AI23" s="111"/>
      <c r="AJ23" s="111"/>
      <c r="AK23" s="278"/>
      <c r="AL23" s="111"/>
      <c r="AM23" s="111"/>
      <c r="AN23" s="111">
        <v>0</v>
      </c>
      <c r="AO23" s="111">
        <v>0</v>
      </c>
      <c r="AP23" s="111"/>
      <c r="AQ23" s="111"/>
      <c r="AR23" s="111"/>
      <c r="AS23" s="111"/>
      <c r="AT23" s="111">
        <v>0</v>
      </c>
      <c r="AU23" s="111"/>
      <c r="AV23" s="111">
        <v>0</v>
      </c>
      <c r="AW23" s="111">
        <v>0</v>
      </c>
      <c r="AX23" s="111"/>
      <c r="AY23" s="111"/>
      <c r="AZ23" s="111">
        <v>0</v>
      </c>
      <c r="BA23" s="111"/>
      <c r="BB23" s="111"/>
      <c r="BC23" s="50">
        <f t="shared" si="7"/>
        <v>0</v>
      </c>
      <c r="BD23" s="279">
        <f>D23-BC23+U57</f>
        <v>26.8</v>
      </c>
      <c r="BE23" s="566">
        <v>26.8</v>
      </c>
      <c r="BF23" s="573">
        <f t="shared" si="3"/>
        <v>0</v>
      </c>
      <c r="BG23" s="567"/>
    </row>
    <row r="24" spans="1:63">
      <c r="A24" s="47" t="s">
        <v>318</v>
      </c>
      <c r="B24" s="48" t="s">
        <v>48</v>
      </c>
      <c r="C24" s="54" t="s">
        <v>49</v>
      </c>
      <c r="D24" s="50">
        <f>VLOOKUP(C24,H1.HT!C25:D78,2,0)</f>
        <v>0.6542</v>
      </c>
      <c r="E24" s="50">
        <f t="shared" si="6"/>
        <v>0</v>
      </c>
      <c r="F24" s="50"/>
      <c r="G24" s="50"/>
      <c r="H24" s="50"/>
      <c r="I24" s="378"/>
      <c r="J24" s="111"/>
      <c r="K24" s="111"/>
      <c r="L24" s="297"/>
      <c r="M24" s="111"/>
      <c r="N24" s="111"/>
      <c r="O24" s="297"/>
      <c r="P24" s="111">
        <f>SUM(Q24:Y24)+SUM(AK24:BA24)-V24</f>
        <v>0</v>
      </c>
      <c r="Q24" s="297">
        <v>0</v>
      </c>
      <c r="R24" s="297"/>
      <c r="S24" s="111"/>
      <c r="T24" s="111"/>
      <c r="U24" s="297"/>
      <c r="V24" s="299">
        <v>0</v>
      </c>
      <c r="W24" s="297">
        <v>0</v>
      </c>
      <c r="X24" s="111"/>
      <c r="Y24" s="111">
        <f t="shared" si="4"/>
        <v>0</v>
      </c>
      <c r="Z24" s="436">
        <v>0</v>
      </c>
      <c r="AA24" s="111"/>
      <c r="AB24" s="111"/>
      <c r="AC24" s="297">
        <v>0</v>
      </c>
      <c r="AD24" s="111"/>
      <c r="AE24" s="111"/>
      <c r="AF24" s="297">
        <v>0</v>
      </c>
      <c r="AG24" s="297">
        <v>0</v>
      </c>
      <c r="AH24" s="297">
        <v>0</v>
      </c>
      <c r="AI24" s="111"/>
      <c r="AJ24" s="111"/>
      <c r="AK24" s="278"/>
      <c r="AL24" s="111"/>
      <c r="AM24" s="297"/>
      <c r="AN24" s="297">
        <v>0</v>
      </c>
      <c r="AO24" s="297">
        <v>0</v>
      </c>
      <c r="AP24" s="297"/>
      <c r="AQ24" s="297"/>
      <c r="AR24" s="111"/>
      <c r="AS24" s="297"/>
      <c r="AT24" s="297">
        <v>0</v>
      </c>
      <c r="AU24" s="111"/>
      <c r="AV24" s="297">
        <v>0</v>
      </c>
      <c r="AW24" s="297">
        <v>0</v>
      </c>
      <c r="AX24" s="111"/>
      <c r="AY24" s="111"/>
      <c r="AZ24" s="297">
        <v>0</v>
      </c>
      <c r="BA24" s="111"/>
      <c r="BB24" s="111"/>
      <c r="BC24" s="50">
        <f t="shared" si="7"/>
        <v>0</v>
      </c>
      <c r="BD24" s="279">
        <f>D24-BC24+V57</f>
        <v>32.674199999999999</v>
      </c>
      <c r="BE24" s="566">
        <v>32.674200000000006</v>
      </c>
      <c r="BF24" s="573">
        <f t="shared" si="3"/>
        <v>0</v>
      </c>
      <c r="BG24" s="567"/>
    </row>
    <row r="25" spans="1:63">
      <c r="A25" s="47" t="s">
        <v>319</v>
      </c>
      <c r="B25" s="48" t="s">
        <v>50</v>
      </c>
      <c r="C25" s="54" t="s">
        <v>51</v>
      </c>
      <c r="D25" s="50">
        <f>VLOOKUP(C25,H1.HT!C26:D79,2,0)</f>
        <v>16.265800000000002</v>
      </c>
      <c r="E25" s="50">
        <f t="shared" si="6"/>
        <v>0</v>
      </c>
      <c r="F25" s="50"/>
      <c r="G25" s="50"/>
      <c r="H25" s="50"/>
      <c r="I25" s="378"/>
      <c r="J25" s="111"/>
      <c r="K25" s="111"/>
      <c r="L25" s="297"/>
      <c r="M25" s="111"/>
      <c r="N25" s="111"/>
      <c r="O25" s="297"/>
      <c r="P25" s="111">
        <f>SUM(Q25:Y25)+SUM(AK25:BA25)-W25</f>
        <v>0.11</v>
      </c>
      <c r="Q25" s="297">
        <v>0</v>
      </c>
      <c r="R25" s="297"/>
      <c r="S25" s="111"/>
      <c r="T25" s="111"/>
      <c r="U25" s="297"/>
      <c r="V25" s="297">
        <v>0</v>
      </c>
      <c r="W25" s="299">
        <v>0</v>
      </c>
      <c r="X25" s="111"/>
      <c r="Y25" s="111">
        <f t="shared" si="4"/>
        <v>0</v>
      </c>
      <c r="Z25" s="436">
        <v>0</v>
      </c>
      <c r="AA25" s="111"/>
      <c r="AB25" s="111"/>
      <c r="AC25" s="297">
        <v>0</v>
      </c>
      <c r="AD25" s="111"/>
      <c r="AE25" s="111"/>
      <c r="AF25" s="297">
        <v>0</v>
      </c>
      <c r="AG25" s="297">
        <v>0</v>
      </c>
      <c r="AH25" s="297">
        <v>0</v>
      </c>
      <c r="AI25" s="111"/>
      <c r="AJ25" s="111"/>
      <c r="AK25" s="278"/>
      <c r="AL25" s="111"/>
      <c r="AM25" s="297"/>
      <c r="AN25" s="297">
        <v>0</v>
      </c>
      <c r="AO25" s="297">
        <v>0.11</v>
      </c>
      <c r="AP25" s="297"/>
      <c r="AQ25" s="297"/>
      <c r="AR25" s="111"/>
      <c r="AS25" s="297"/>
      <c r="AT25" s="297">
        <v>0</v>
      </c>
      <c r="AU25" s="111"/>
      <c r="AV25" s="297">
        <v>0</v>
      </c>
      <c r="AW25" s="297">
        <v>0</v>
      </c>
      <c r="AX25" s="111"/>
      <c r="AY25" s="111"/>
      <c r="AZ25" s="297">
        <v>0</v>
      </c>
      <c r="BA25" s="111"/>
      <c r="BB25" s="111"/>
      <c r="BC25" s="50">
        <f t="shared" si="7"/>
        <v>0.11</v>
      </c>
      <c r="BD25" s="279">
        <f>D25-BC25+W57</f>
        <v>17.155800000000003</v>
      </c>
      <c r="BE25" s="566">
        <v>17.155800000000003</v>
      </c>
      <c r="BF25" s="573">
        <f t="shared" si="3"/>
        <v>0</v>
      </c>
      <c r="BG25" s="567"/>
    </row>
    <row r="26" spans="1:63">
      <c r="A26" s="47" t="s">
        <v>320</v>
      </c>
      <c r="B26" s="48" t="s">
        <v>52</v>
      </c>
      <c r="C26" s="58" t="s">
        <v>53</v>
      </c>
      <c r="D26" s="50">
        <f>VLOOKUP(C26,H1.HT!C27:D80,2,0)</f>
        <v>13.969999999999999</v>
      </c>
      <c r="E26" s="50">
        <f t="shared" si="6"/>
        <v>0</v>
      </c>
      <c r="F26" s="50"/>
      <c r="G26" s="50"/>
      <c r="H26" s="50"/>
      <c r="I26" s="378"/>
      <c r="J26" s="111"/>
      <c r="K26" s="111"/>
      <c r="L26" s="297"/>
      <c r="M26" s="111"/>
      <c r="N26" s="111"/>
      <c r="O26" s="297"/>
      <c r="P26" s="111">
        <f>SUM(Q26:Y26)+SUM(AK26:BA26)-X26</f>
        <v>0</v>
      </c>
      <c r="Q26" s="297">
        <v>0</v>
      </c>
      <c r="R26" s="297"/>
      <c r="S26" s="111"/>
      <c r="T26" s="111"/>
      <c r="U26" s="297"/>
      <c r="V26" s="297">
        <v>0</v>
      </c>
      <c r="W26" s="297">
        <v>0</v>
      </c>
      <c r="X26" s="228"/>
      <c r="Y26" s="111">
        <f t="shared" si="4"/>
        <v>0</v>
      </c>
      <c r="Z26" s="436">
        <v>0</v>
      </c>
      <c r="AA26" s="111"/>
      <c r="AB26" s="111"/>
      <c r="AC26" s="297">
        <v>0</v>
      </c>
      <c r="AD26" s="111"/>
      <c r="AE26" s="111"/>
      <c r="AF26" s="297">
        <v>0</v>
      </c>
      <c r="AG26" s="297">
        <v>0</v>
      </c>
      <c r="AH26" s="297">
        <v>0</v>
      </c>
      <c r="AI26" s="111"/>
      <c r="AJ26" s="111"/>
      <c r="AK26" s="278"/>
      <c r="AL26" s="111"/>
      <c r="AM26" s="297"/>
      <c r="AN26" s="297">
        <v>0</v>
      </c>
      <c r="AO26" s="297">
        <v>0</v>
      </c>
      <c r="AP26" s="297"/>
      <c r="AQ26" s="297"/>
      <c r="AR26" s="111"/>
      <c r="AS26" s="297"/>
      <c r="AT26" s="297">
        <v>0</v>
      </c>
      <c r="AU26" s="111"/>
      <c r="AV26" s="297">
        <v>0</v>
      </c>
      <c r="AW26" s="297">
        <v>0</v>
      </c>
      <c r="AX26" s="111"/>
      <c r="AY26" s="111"/>
      <c r="AZ26" s="297">
        <v>0</v>
      </c>
      <c r="BA26" s="111"/>
      <c r="BB26" s="111"/>
      <c r="BC26" s="50">
        <f t="shared" si="7"/>
        <v>0</v>
      </c>
      <c r="BD26" s="279">
        <f>D26-BC26+X57</f>
        <v>13.969999999999999</v>
      </c>
      <c r="BE26" s="566">
        <v>13.969999999999999</v>
      </c>
      <c r="BF26" s="573">
        <f t="shared" si="3"/>
        <v>0</v>
      </c>
      <c r="BG26" s="567"/>
    </row>
    <row r="27" spans="1:63" s="450" customFormat="1" ht="31.5">
      <c r="A27" s="439" t="s">
        <v>321</v>
      </c>
      <c r="B27" s="440" t="s">
        <v>54</v>
      </c>
      <c r="C27" s="441" t="s">
        <v>55</v>
      </c>
      <c r="D27" s="442">
        <f>VLOOKUP(C27,H1.HT!C28:D81,2,0)</f>
        <v>3187.6933250000006</v>
      </c>
      <c r="E27" s="442">
        <f>SUM(F27:O27)</f>
        <v>0</v>
      </c>
      <c r="F27" s="442"/>
      <c r="G27" s="442"/>
      <c r="H27" s="443"/>
      <c r="I27" s="444">
        <v>0</v>
      </c>
      <c r="J27" s="443"/>
      <c r="K27" s="443"/>
      <c r="L27" s="445"/>
      <c r="M27" s="446"/>
      <c r="N27" s="446"/>
      <c r="O27" s="447">
        <v>0</v>
      </c>
      <c r="P27" s="446">
        <f>SUM(P28:P38)</f>
        <v>2.1799999999999997</v>
      </c>
      <c r="Q27" s="447">
        <v>0</v>
      </c>
      <c r="R27" s="447">
        <v>0</v>
      </c>
      <c r="S27" s="446"/>
      <c r="T27" s="446"/>
      <c r="U27" s="447">
        <v>0</v>
      </c>
      <c r="V27" s="447">
        <v>0</v>
      </c>
      <c r="W27" s="447">
        <v>0</v>
      </c>
      <c r="X27" s="446"/>
      <c r="Y27" s="446">
        <f>SUM(Y28:Y38)</f>
        <v>1.83</v>
      </c>
      <c r="Z27" s="448">
        <v>0.09</v>
      </c>
      <c r="AA27" s="446"/>
      <c r="AB27" s="446"/>
      <c r="AC27" s="447">
        <v>0</v>
      </c>
      <c r="AD27" s="446"/>
      <c r="AE27" s="446"/>
      <c r="AF27" s="447">
        <v>1.74</v>
      </c>
      <c r="AG27" s="447">
        <v>0</v>
      </c>
      <c r="AH27" s="447">
        <v>0</v>
      </c>
      <c r="AI27" s="446"/>
      <c r="AJ27" s="446"/>
      <c r="AK27" s="446"/>
      <c r="AL27" s="446"/>
      <c r="AM27" s="447">
        <v>0</v>
      </c>
      <c r="AN27" s="447">
        <v>0.35000000000000003</v>
      </c>
      <c r="AO27" s="447">
        <v>0</v>
      </c>
      <c r="AP27" s="447">
        <v>0</v>
      </c>
      <c r="AQ27" s="447">
        <v>0</v>
      </c>
      <c r="AR27" s="446">
        <f>SUM(AR28:AR38)-AR31</f>
        <v>0</v>
      </c>
      <c r="AS27" s="447">
        <v>0</v>
      </c>
      <c r="AT27" s="447">
        <v>0</v>
      </c>
      <c r="AU27" s="446">
        <f>SUM(AU28:AU38)-AU31</f>
        <v>0</v>
      </c>
      <c r="AV27" s="449">
        <v>0</v>
      </c>
      <c r="AW27" s="447">
        <v>0</v>
      </c>
      <c r="AX27" s="446"/>
      <c r="AY27" s="446"/>
      <c r="AZ27" s="445">
        <v>0</v>
      </c>
      <c r="BA27" s="446"/>
      <c r="BB27" s="446"/>
      <c r="BC27" s="442">
        <f t="shared" si="7"/>
        <v>2.1799999999999997</v>
      </c>
      <c r="BD27" s="446">
        <f>D27-BC27+Y57</f>
        <v>3292.5933250000007</v>
      </c>
      <c r="BE27" s="578">
        <v>3292.5933250000007</v>
      </c>
      <c r="BF27" s="573">
        <f t="shared" si="3"/>
        <v>0</v>
      </c>
      <c r="BG27" s="567"/>
      <c r="BH27" s="280"/>
      <c r="BI27" s="280"/>
      <c r="BJ27" s="280"/>
      <c r="BK27" s="280"/>
    </row>
    <row r="28" spans="1:63" s="593" customFormat="1">
      <c r="A28" s="579" t="s">
        <v>208</v>
      </c>
      <c r="B28" s="580" t="s">
        <v>209</v>
      </c>
      <c r="C28" s="581" t="s">
        <v>210</v>
      </c>
      <c r="D28" s="582">
        <f>VLOOKUP(C28,H1.HT!C29:D82,2,0)</f>
        <v>15.962289999999999</v>
      </c>
      <c r="E28" s="582">
        <f t="shared" si="6"/>
        <v>0</v>
      </c>
      <c r="F28" s="582"/>
      <c r="G28" s="582"/>
      <c r="H28" s="583"/>
      <c r="I28" s="584"/>
      <c r="J28" s="583"/>
      <c r="K28" s="583"/>
      <c r="L28" s="585"/>
      <c r="M28" s="586"/>
      <c r="N28" s="586"/>
      <c r="O28" s="587"/>
      <c r="P28" s="586">
        <f t="shared" ref="P28:P38" si="8">SUM(Q28:Y28)+SUM(AK28:BA28)</f>
        <v>0.12000000000000001</v>
      </c>
      <c r="Q28" s="587">
        <v>0</v>
      </c>
      <c r="R28" s="587"/>
      <c r="S28" s="586"/>
      <c r="T28" s="586"/>
      <c r="U28" s="587"/>
      <c r="V28" s="587">
        <v>0</v>
      </c>
      <c r="W28" s="587">
        <v>0</v>
      </c>
      <c r="X28" s="586"/>
      <c r="Y28" s="586">
        <f>SUM(Z28:AJ28)-AW28</f>
        <v>0</v>
      </c>
      <c r="Z28" s="588">
        <v>0</v>
      </c>
      <c r="AA28" s="586"/>
      <c r="AB28" s="586"/>
      <c r="AC28" s="587">
        <v>0</v>
      </c>
      <c r="AD28" s="586"/>
      <c r="AE28" s="586"/>
      <c r="AF28" s="587">
        <v>0</v>
      </c>
      <c r="AG28" s="587">
        <v>0</v>
      </c>
      <c r="AH28" s="587">
        <v>0</v>
      </c>
      <c r="AI28" s="586"/>
      <c r="AJ28" s="586"/>
      <c r="AK28" s="583"/>
      <c r="AL28" s="586"/>
      <c r="AM28" s="587"/>
      <c r="AN28" s="587">
        <v>0.12000000000000001</v>
      </c>
      <c r="AO28" s="585">
        <v>0</v>
      </c>
      <c r="AP28" s="585"/>
      <c r="AQ28" s="587"/>
      <c r="AR28" s="586"/>
      <c r="AS28" s="587"/>
      <c r="AT28" s="587">
        <v>0</v>
      </c>
      <c r="AU28" s="586"/>
      <c r="AV28" s="589">
        <v>0</v>
      </c>
      <c r="AW28" s="587">
        <v>0</v>
      </c>
      <c r="AX28" s="586"/>
      <c r="AY28" s="586"/>
      <c r="AZ28" s="585">
        <v>0</v>
      </c>
      <c r="BA28" s="586"/>
      <c r="BB28" s="586"/>
      <c r="BC28" s="582">
        <f t="shared" si="7"/>
        <v>0.12000000000000001</v>
      </c>
      <c r="BD28" s="586">
        <f>D28-BC28+Z57</f>
        <v>16.482289999999999</v>
      </c>
      <c r="BE28" s="590">
        <v>16.482289999999999</v>
      </c>
      <c r="BF28" s="591">
        <f t="shared" si="3"/>
        <v>0</v>
      </c>
      <c r="BG28" s="592"/>
    </row>
    <row r="29" spans="1:63" s="376" customFormat="1">
      <c r="A29" s="51" t="s">
        <v>211</v>
      </c>
      <c r="B29" s="52" t="s">
        <v>212</v>
      </c>
      <c r="C29" s="139" t="s">
        <v>213</v>
      </c>
      <c r="D29" s="96">
        <f>VLOOKUP(C29,H1.HT!C30:D83,2,0)</f>
        <v>0</v>
      </c>
      <c r="E29" s="96">
        <f t="shared" si="6"/>
        <v>0</v>
      </c>
      <c r="F29" s="96"/>
      <c r="G29" s="96"/>
      <c r="H29" s="371"/>
      <c r="I29" s="431"/>
      <c r="J29" s="371"/>
      <c r="K29" s="371"/>
      <c r="L29" s="372"/>
      <c r="M29" s="373"/>
      <c r="N29" s="373"/>
      <c r="O29" s="374"/>
      <c r="P29" s="373">
        <f t="shared" si="8"/>
        <v>0</v>
      </c>
      <c r="Q29" s="374">
        <v>0</v>
      </c>
      <c r="R29" s="374"/>
      <c r="S29" s="373"/>
      <c r="T29" s="373"/>
      <c r="U29" s="374"/>
      <c r="V29" s="374">
        <v>0</v>
      </c>
      <c r="W29" s="374">
        <v>0</v>
      </c>
      <c r="X29" s="373"/>
      <c r="Y29" s="373">
        <f>SUM(Z29:AJ29)-AA29</f>
        <v>0</v>
      </c>
      <c r="Z29" s="438">
        <v>0</v>
      </c>
      <c r="AA29" s="375"/>
      <c r="AB29" s="373"/>
      <c r="AC29" s="374">
        <v>0</v>
      </c>
      <c r="AD29" s="373"/>
      <c r="AE29" s="373"/>
      <c r="AF29" s="374">
        <v>0</v>
      </c>
      <c r="AG29" s="374">
        <v>0</v>
      </c>
      <c r="AH29" s="374">
        <v>0</v>
      </c>
      <c r="AI29" s="373"/>
      <c r="AJ29" s="373"/>
      <c r="AK29" s="371"/>
      <c r="AL29" s="373"/>
      <c r="AM29" s="374"/>
      <c r="AN29" s="374">
        <v>0</v>
      </c>
      <c r="AO29" s="372">
        <v>0</v>
      </c>
      <c r="AP29" s="372"/>
      <c r="AQ29" s="374"/>
      <c r="AR29" s="373"/>
      <c r="AS29" s="374"/>
      <c r="AT29" s="374">
        <v>0</v>
      </c>
      <c r="AU29" s="373"/>
      <c r="AV29" s="302">
        <v>0</v>
      </c>
      <c r="AW29" s="374">
        <v>0</v>
      </c>
      <c r="AX29" s="373"/>
      <c r="AY29" s="373"/>
      <c r="AZ29" s="372">
        <v>0</v>
      </c>
      <c r="BA29" s="373"/>
      <c r="BB29" s="373"/>
      <c r="BC29" s="96">
        <f t="shared" si="7"/>
        <v>0</v>
      </c>
      <c r="BD29" s="380">
        <f>D29-BC29+AA57</f>
        <v>0</v>
      </c>
      <c r="BE29" s="578">
        <v>0</v>
      </c>
      <c r="BF29" s="573">
        <f t="shared" si="3"/>
        <v>0</v>
      </c>
      <c r="BG29" s="567"/>
      <c r="BH29" s="381"/>
      <c r="BI29" s="381"/>
      <c r="BJ29" s="381"/>
      <c r="BK29" s="381"/>
    </row>
    <row r="30" spans="1:63" s="376" customFormat="1">
      <c r="A30" s="51" t="s">
        <v>214</v>
      </c>
      <c r="B30" s="52" t="s">
        <v>215</v>
      </c>
      <c r="C30" s="139" t="s">
        <v>216</v>
      </c>
      <c r="D30" s="96">
        <f>VLOOKUP(C30,H1.HT!C31:D84,2,0)</f>
        <v>6.6899999999999995</v>
      </c>
      <c r="E30" s="96">
        <f t="shared" si="6"/>
        <v>0</v>
      </c>
      <c r="F30" s="96"/>
      <c r="G30" s="96"/>
      <c r="H30" s="371"/>
      <c r="I30" s="431"/>
      <c r="J30" s="371"/>
      <c r="K30" s="371"/>
      <c r="L30" s="372"/>
      <c r="M30" s="373"/>
      <c r="N30" s="373"/>
      <c r="O30" s="374"/>
      <c r="P30" s="373">
        <f t="shared" si="8"/>
        <v>0</v>
      </c>
      <c r="Q30" s="374">
        <v>0</v>
      </c>
      <c r="R30" s="374"/>
      <c r="S30" s="373"/>
      <c r="T30" s="373"/>
      <c r="U30" s="374"/>
      <c r="V30" s="374">
        <v>0</v>
      </c>
      <c r="W30" s="374">
        <v>0</v>
      </c>
      <c r="X30" s="373"/>
      <c r="Y30" s="373">
        <f>SUM(Z30:AJ30)-AB30</f>
        <v>0</v>
      </c>
      <c r="Z30" s="438">
        <v>0</v>
      </c>
      <c r="AA30" s="373"/>
      <c r="AB30" s="375"/>
      <c r="AC30" s="374">
        <v>0</v>
      </c>
      <c r="AD30" s="373"/>
      <c r="AE30" s="373"/>
      <c r="AF30" s="374">
        <v>0</v>
      </c>
      <c r="AG30" s="374">
        <v>0</v>
      </c>
      <c r="AH30" s="374">
        <v>0</v>
      </c>
      <c r="AI30" s="373"/>
      <c r="AJ30" s="373"/>
      <c r="AK30" s="371"/>
      <c r="AL30" s="373"/>
      <c r="AM30" s="374"/>
      <c r="AN30" s="374">
        <v>0</v>
      </c>
      <c r="AO30" s="372">
        <v>0</v>
      </c>
      <c r="AP30" s="372"/>
      <c r="AQ30" s="374"/>
      <c r="AR30" s="373"/>
      <c r="AS30" s="374"/>
      <c r="AT30" s="374">
        <v>0</v>
      </c>
      <c r="AU30" s="373"/>
      <c r="AV30" s="302">
        <v>0</v>
      </c>
      <c r="AW30" s="374">
        <v>0</v>
      </c>
      <c r="AX30" s="373"/>
      <c r="AY30" s="373"/>
      <c r="AZ30" s="372">
        <v>0</v>
      </c>
      <c r="BA30" s="373"/>
      <c r="BB30" s="373"/>
      <c r="BC30" s="96">
        <f t="shared" si="7"/>
        <v>0</v>
      </c>
      <c r="BD30" s="380">
        <f>D30-BC30+AB57</f>
        <v>6.6899999999999995</v>
      </c>
      <c r="BE30" s="578">
        <v>6.6899999999999995</v>
      </c>
      <c r="BF30" s="573">
        <f t="shared" si="3"/>
        <v>0</v>
      </c>
      <c r="BG30" s="567"/>
      <c r="BH30" s="381"/>
      <c r="BI30" s="381"/>
      <c r="BJ30" s="381"/>
      <c r="BK30" s="381"/>
    </row>
    <row r="31" spans="1:63" s="376" customFormat="1">
      <c r="A31" s="51" t="s">
        <v>217</v>
      </c>
      <c r="B31" s="52" t="s">
        <v>218</v>
      </c>
      <c r="C31" s="139" t="s">
        <v>182</v>
      </c>
      <c r="D31" s="96">
        <f>VLOOKUP(C31,H1.HT!C32:D85,2,0)</f>
        <v>44.160000000000004</v>
      </c>
      <c r="E31" s="96">
        <f t="shared" si="6"/>
        <v>0</v>
      </c>
      <c r="F31" s="96"/>
      <c r="G31" s="96"/>
      <c r="H31" s="371"/>
      <c r="I31" s="431"/>
      <c r="J31" s="371"/>
      <c r="K31" s="371"/>
      <c r="L31" s="372"/>
      <c r="M31" s="373"/>
      <c r="N31" s="373"/>
      <c r="O31" s="374"/>
      <c r="P31" s="373">
        <f t="shared" si="8"/>
        <v>0.05</v>
      </c>
      <c r="Q31" s="374">
        <v>0</v>
      </c>
      <c r="R31" s="374"/>
      <c r="S31" s="373"/>
      <c r="T31" s="373"/>
      <c r="U31" s="374"/>
      <c r="V31" s="374">
        <v>0</v>
      </c>
      <c r="W31" s="374">
        <v>0</v>
      </c>
      <c r="X31" s="373"/>
      <c r="Y31" s="373">
        <f>SUM(Z31:AJ31)-AC31</f>
        <v>0</v>
      </c>
      <c r="Z31" s="438">
        <v>0</v>
      </c>
      <c r="AA31" s="373"/>
      <c r="AB31" s="373"/>
      <c r="AC31" s="432">
        <v>0</v>
      </c>
      <c r="AD31" s="373"/>
      <c r="AE31" s="373"/>
      <c r="AF31" s="374">
        <v>0</v>
      </c>
      <c r="AG31" s="374">
        <v>0</v>
      </c>
      <c r="AH31" s="374">
        <v>0</v>
      </c>
      <c r="AI31" s="373"/>
      <c r="AJ31" s="373"/>
      <c r="AK31" s="371"/>
      <c r="AL31" s="373"/>
      <c r="AM31" s="374"/>
      <c r="AN31" s="374">
        <v>0.05</v>
      </c>
      <c r="AO31" s="372">
        <v>0</v>
      </c>
      <c r="AP31" s="372"/>
      <c r="AQ31" s="374"/>
      <c r="AR31" s="373"/>
      <c r="AS31" s="374"/>
      <c r="AT31" s="374">
        <v>0</v>
      </c>
      <c r="AU31" s="373"/>
      <c r="AV31" s="302">
        <v>0</v>
      </c>
      <c r="AW31" s="374">
        <v>0</v>
      </c>
      <c r="AX31" s="373"/>
      <c r="AY31" s="373"/>
      <c r="AZ31" s="372">
        <v>0</v>
      </c>
      <c r="BA31" s="373"/>
      <c r="BB31" s="373"/>
      <c r="BC31" s="96">
        <f t="shared" si="7"/>
        <v>0.05</v>
      </c>
      <c r="BD31" s="380">
        <f>D31-BC31+AC57</f>
        <v>45.88000000000001</v>
      </c>
      <c r="BE31" s="578">
        <v>45.88</v>
      </c>
      <c r="BF31" s="573">
        <f t="shared" si="3"/>
        <v>0</v>
      </c>
      <c r="BG31" s="567"/>
      <c r="BH31" s="381"/>
      <c r="BI31" s="381"/>
      <c r="BJ31" s="381"/>
      <c r="BK31" s="381"/>
    </row>
    <row r="32" spans="1:63" s="376" customFormat="1">
      <c r="A32" s="51" t="s">
        <v>219</v>
      </c>
      <c r="B32" s="52" t="s">
        <v>220</v>
      </c>
      <c r="C32" s="139" t="s">
        <v>221</v>
      </c>
      <c r="D32" s="96">
        <f>VLOOKUP(C32,H1.HT!C33:D86,2,0)</f>
        <v>19.349999999999998</v>
      </c>
      <c r="E32" s="96">
        <f t="shared" si="6"/>
        <v>0</v>
      </c>
      <c r="F32" s="96"/>
      <c r="G32" s="96"/>
      <c r="H32" s="371"/>
      <c r="I32" s="431"/>
      <c r="J32" s="371"/>
      <c r="K32" s="371"/>
      <c r="L32" s="372"/>
      <c r="M32" s="373"/>
      <c r="N32" s="373"/>
      <c r="O32" s="374"/>
      <c r="P32" s="373">
        <f t="shared" si="8"/>
        <v>0.09</v>
      </c>
      <c r="Q32" s="374">
        <v>0</v>
      </c>
      <c r="R32" s="374"/>
      <c r="S32" s="373"/>
      <c r="T32" s="373"/>
      <c r="U32" s="374"/>
      <c r="V32" s="374">
        <v>0</v>
      </c>
      <c r="W32" s="374">
        <v>0</v>
      </c>
      <c r="X32" s="373"/>
      <c r="Y32" s="373">
        <f>SUM(Z32:AJ32)-AD32</f>
        <v>0.09</v>
      </c>
      <c r="Z32" s="438">
        <v>0.09</v>
      </c>
      <c r="AA32" s="373"/>
      <c r="AB32" s="373"/>
      <c r="AC32" s="374">
        <v>0</v>
      </c>
      <c r="AD32" s="375"/>
      <c r="AE32" s="373"/>
      <c r="AF32" s="374">
        <v>0</v>
      </c>
      <c r="AG32" s="374">
        <v>0</v>
      </c>
      <c r="AH32" s="374">
        <v>0</v>
      </c>
      <c r="AI32" s="373"/>
      <c r="AJ32" s="373"/>
      <c r="AK32" s="371"/>
      <c r="AL32" s="373"/>
      <c r="AM32" s="374"/>
      <c r="AN32" s="374">
        <v>0</v>
      </c>
      <c r="AO32" s="372">
        <v>0</v>
      </c>
      <c r="AP32" s="372"/>
      <c r="AQ32" s="374"/>
      <c r="AR32" s="373"/>
      <c r="AS32" s="374"/>
      <c r="AT32" s="374">
        <v>0</v>
      </c>
      <c r="AU32" s="373"/>
      <c r="AV32" s="302">
        <v>0</v>
      </c>
      <c r="AW32" s="374">
        <v>0</v>
      </c>
      <c r="AX32" s="373"/>
      <c r="AY32" s="373"/>
      <c r="AZ32" s="372">
        <v>0</v>
      </c>
      <c r="BA32" s="373"/>
      <c r="BB32" s="373"/>
      <c r="BC32" s="96">
        <f t="shared" si="7"/>
        <v>0.09</v>
      </c>
      <c r="BD32" s="380">
        <f>D32-BC32+AD57</f>
        <v>19.259999999999998</v>
      </c>
      <c r="BE32" s="578">
        <v>19.259999999999998</v>
      </c>
      <c r="BF32" s="573">
        <f t="shared" si="3"/>
        <v>0</v>
      </c>
      <c r="BG32" s="567"/>
      <c r="BH32" s="381"/>
      <c r="BI32" s="381"/>
      <c r="BJ32" s="381"/>
      <c r="BK32" s="381"/>
    </row>
    <row r="33" spans="1:63" s="376" customFormat="1">
      <c r="A33" s="51" t="s">
        <v>222</v>
      </c>
      <c r="B33" s="52" t="s">
        <v>223</v>
      </c>
      <c r="C33" s="139" t="s">
        <v>224</v>
      </c>
      <c r="D33" s="96">
        <f>VLOOKUP(C33,H1.HT!C34:D87,2,0)</f>
        <v>0.87</v>
      </c>
      <c r="E33" s="96">
        <f t="shared" si="6"/>
        <v>0</v>
      </c>
      <c r="F33" s="96"/>
      <c r="G33" s="96"/>
      <c r="H33" s="371"/>
      <c r="I33" s="431"/>
      <c r="J33" s="371"/>
      <c r="K33" s="371"/>
      <c r="L33" s="372"/>
      <c r="M33" s="373"/>
      <c r="N33" s="373"/>
      <c r="O33" s="374"/>
      <c r="P33" s="373">
        <f t="shared" si="8"/>
        <v>0</v>
      </c>
      <c r="Q33" s="374">
        <v>0</v>
      </c>
      <c r="R33" s="374"/>
      <c r="S33" s="373"/>
      <c r="T33" s="373"/>
      <c r="U33" s="374"/>
      <c r="V33" s="374">
        <v>0</v>
      </c>
      <c r="W33" s="374">
        <v>0</v>
      </c>
      <c r="X33" s="373"/>
      <c r="Y33" s="373">
        <f>SUM(Z33:AJ33)-AE33</f>
        <v>0</v>
      </c>
      <c r="Z33" s="438">
        <v>0</v>
      </c>
      <c r="AA33" s="373"/>
      <c r="AB33" s="373"/>
      <c r="AC33" s="374">
        <v>0</v>
      </c>
      <c r="AD33" s="373"/>
      <c r="AE33" s="375"/>
      <c r="AF33" s="374">
        <v>0</v>
      </c>
      <c r="AG33" s="374">
        <v>0</v>
      </c>
      <c r="AH33" s="374">
        <v>0</v>
      </c>
      <c r="AI33" s="373"/>
      <c r="AJ33" s="373"/>
      <c r="AK33" s="371"/>
      <c r="AL33" s="373"/>
      <c r="AM33" s="374"/>
      <c r="AN33" s="374">
        <v>0</v>
      </c>
      <c r="AO33" s="372">
        <v>0</v>
      </c>
      <c r="AP33" s="372"/>
      <c r="AQ33" s="374"/>
      <c r="AR33" s="373"/>
      <c r="AS33" s="374"/>
      <c r="AT33" s="374">
        <v>0</v>
      </c>
      <c r="AU33" s="373"/>
      <c r="AV33" s="302">
        <v>0</v>
      </c>
      <c r="AW33" s="374">
        <v>0</v>
      </c>
      <c r="AX33" s="373"/>
      <c r="AY33" s="373"/>
      <c r="AZ33" s="372">
        <v>0</v>
      </c>
      <c r="BA33" s="373"/>
      <c r="BB33" s="373"/>
      <c r="BC33" s="96">
        <f t="shared" si="7"/>
        <v>0</v>
      </c>
      <c r="BD33" s="380">
        <f>D33-BC33+AE57</f>
        <v>0.87</v>
      </c>
      <c r="BE33" s="578">
        <v>0.87</v>
      </c>
      <c r="BF33" s="573">
        <f t="shared" si="3"/>
        <v>0</v>
      </c>
      <c r="BG33" s="567"/>
      <c r="BH33" s="381"/>
      <c r="BI33" s="381"/>
      <c r="BJ33" s="381"/>
      <c r="BK33" s="381"/>
    </row>
    <row r="34" spans="1:63" s="376" customFormat="1">
      <c r="A34" s="51" t="s">
        <v>225</v>
      </c>
      <c r="B34" s="52" t="s">
        <v>226</v>
      </c>
      <c r="C34" s="139" t="s">
        <v>180</v>
      </c>
      <c r="D34" s="96">
        <f>VLOOKUP(C34,H1.HT!C35:D88,2,0)</f>
        <v>642.19585300000006</v>
      </c>
      <c r="E34" s="96">
        <f t="shared" si="6"/>
        <v>0</v>
      </c>
      <c r="F34" s="96"/>
      <c r="G34" s="96"/>
      <c r="H34" s="371"/>
      <c r="I34" s="431"/>
      <c r="J34" s="371"/>
      <c r="K34" s="371"/>
      <c r="L34" s="372"/>
      <c r="M34" s="373"/>
      <c r="N34" s="373"/>
      <c r="O34" s="374"/>
      <c r="P34" s="373">
        <f t="shared" si="8"/>
        <v>0</v>
      </c>
      <c r="Q34" s="374">
        <v>0</v>
      </c>
      <c r="R34" s="374"/>
      <c r="S34" s="373"/>
      <c r="T34" s="373"/>
      <c r="U34" s="374"/>
      <c r="V34" s="374">
        <v>0</v>
      </c>
      <c r="W34" s="374">
        <v>0</v>
      </c>
      <c r="X34" s="373"/>
      <c r="Y34" s="373">
        <f>SUM(Z34:AJ34)-AF34</f>
        <v>0</v>
      </c>
      <c r="Z34" s="438">
        <v>0</v>
      </c>
      <c r="AA34" s="373"/>
      <c r="AB34" s="373"/>
      <c r="AC34" s="374">
        <v>0</v>
      </c>
      <c r="AD34" s="373"/>
      <c r="AE34" s="373"/>
      <c r="AF34" s="432">
        <v>0</v>
      </c>
      <c r="AG34" s="374">
        <v>0</v>
      </c>
      <c r="AH34" s="374">
        <v>0</v>
      </c>
      <c r="AI34" s="373"/>
      <c r="AJ34" s="373"/>
      <c r="AK34" s="371"/>
      <c r="AL34" s="373"/>
      <c r="AM34" s="374"/>
      <c r="AN34" s="374">
        <v>0</v>
      </c>
      <c r="AO34" s="372">
        <v>0</v>
      </c>
      <c r="AP34" s="372"/>
      <c r="AQ34" s="374"/>
      <c r="AR34" s="373"/>
      <c r="AS34" s="374"/>
      <c r="AT34" s="374">
        <v>0</v>
      </c>
      <c r="AU34" s="373"/>
      <c r="AV34" s="302">
        <v>0</v>
      </c>
      <c r="AW34" s="374">
        <v>0</v>
      </c>
      <c r="AX34" s="373"/>
      <c r="AY34" s="373"/>
      <c r="AZ34" s="372">
        <v>0</v>
      </c>
      <c r="BA34" s="373"/>
      <c r="BB34" s="373"/>
      <c r="BC34" s="96">
        <f t="shared" si="7"/>
        <v>0</v>
      </c>
      <c r="BD34" s="373">
        <f>D34-BC34+AF57</f>
        <v>724.85585300000002</v>
      </c>
      <c r="BE34" s="578">
        <v>724.85585300000002</v>
      </c>
      <c r="BF34" s="573">
        <f t="shared" si="3"/>
        <v>0</v>
      </c>
      <c r="BG34" s="567"/>
      <c r="BH34" s="381"/>
      <c r="BI34" s="381"/>
      <c r="BJ34" s="381"/>
      <c r="BK34" s="381"/>
    </row>
    <row r="35" spans="1:63" s="376" customFormat="1">
      <c r="A35" s="51" t="s">
        <v>227</v>
      </c>
      <c r="B35" s="52" t="s">
        <v>228</v>
      </c>
      <c r="C35" s="139" t="s">
        <v>181</v>
      </c>
      <c r="D35" s="96">
        <f>VLOOKUP(C35,H1.HT!C36:D89,2,0)</f>
        <v>90.02</v>
      </c>
      <c r="E35" s="96">
        <f t="shared" si="6"/>
        <v>0</v>
      </c>
      <c r="F35" s="96"/>
      <c r="G35" s="96"/>
      <c r="H35" s="371"/>
      <c r="I35" s="431"/>
      <c r="J35" s="371"/>
      <c r="K35" s="371"/>
      <c r="L35" s="372"/>
      <c r="M35" s="373"/>
      <c r="N35" s="373"/>
      <c r="O35" s="374"/>
      <c r="P35" s="373">
        <f t="shared" si="8"/>
        <v>7.0000000000000007E-2</v>
      </c>
      <c r="Q35" s="374">
        <v>0</v>
      </c>
      <c r="R35" s="374"/>
      <c r="S35" s="373"/>
      <c r="T35" s="373"/>
      <c r="U35" s="374"/>
      <c r="V35" s="374">
        <v>0</v>
      </c>
      <c r="W35" s="374">
        <v>0</v>
      </c>
      <c r="X35" s="373"/>
      <c r="Y35" s="373">
        <f>SUM(Z35:AJ35)-AG35</f>
        <v>0.04</v>
      </c>
      <c r="Z35" s="438">
        <v>0</v>
      </c>
      <c r="AA35" s="373"/>
      <c r="AB35" s="373"/>
      <c r="AC35" s="374">
        <v>0</v>
      </c>
      <c r="AD35" s="373"/>
      <c r="AE35" s="373"/>
      <c r="AF35" s="374">
        <v>0.04</v>
      </c>
      <c r="AG35" s="432">
        <v>0</v>
      </c>
      <c r="AH35" s="374">
        <v>0</v>
      </c>
      <c r="AI35" s="373"/>
      <c r="AJ35" s="373"/>
      <c r="AK35" s="371"/>
      <c r="AL35" s="373"/>
      <c r="AM35" s="374"/>
      <c r="AN35" s="374">
        <v>0.03</v>
      </c>
      <c r="AO35" s="372">
        <v>0</v>
      </c>
      <c r="AP35" s="372"/>
      <c r="AQ35" s="374"/>
      <c r="AR35" s="373"/>
      <c r="AS35" s="374"/>
      <c r="AT35" s="374">
        <v>0</v>
      </c>
      <c r="AU35" s="373"/>
      <c r="AV35" s="302">
        <v>0</v>
      </c>
      <c r="AW35" s="374">
        <v>0</v>
      </c>
      <c r="AX35" s="373"/>
      <c r="AY35" s="373"/>
      <c r="AZ35" s="372">
        <v>0</v>
      </c>
      <c r="BA35" s="373"/>
      <c r="BB35" s="373"/>
      <c r="BC35" s="96">
        <f t="shared" si="7"/>
        <v>7.0000000000000007E-2</v>
      </c>
      <c r="BD35" s="373">
        <f>D35-BC35+AG57</f>
        <v>90.76</v>
      </c>
      <c r="BE35" s="578">
        <v>90.759999999999991</v>
      </c>
      <c r="BF35" s="573">
        <f t="shared" si="3"/>
        <v>0</v>
      </c>
      <c r="BG35" s="567"/>
      <c r="BH35" s="381"/>
      <c r="BI35" s="381"/>
      <c r="BJ35" s="381"/>
      <c r="BK35" s="381"/>
    </row>
    <row r="36" spans="1:63" s="376" customFormat="1">
      <c r="A36" s="51" t="s">
        <v>229</v>
      </c>
      <c r="B36" s="52" t="s">
        <v>230</v>
      </c>
      <c r="C36" s="139" t="s">
        <v>190</v>
      </c>
      <c r="D36" s="96">
        <f>VLOOKUP(C36,H1.HT!C37:D90,2,0)</f>
        <v>2363.6251820000002</v>
      </c>
      <c r="E36" s="96">
        <f t="shared" si="6"/>
        <v>0</v>
      </c>
      <c r="F36" s="96"/>
      <c r="G36" s="96"/>
      <c r="H36" s="371"/>
      <c r="I36" s="431"/>
      <c r="J36" s="371"/>
      <c r="K36" s="371"/>
      <c r="L36" s="372"/>
      <c r="M36" s="373"/>
      <c r="N36" s="373"/>
      <c r="O36" s="374"/>
      <c r="P36" s="373">
        <f t="shared" si="8"/>
        <v>1.7</v>
      </c>
      <c r="Q36" s="374">
        <v>0</v>
      </c>
      <c r="R36" s="374"/>
      <c r="S36" s="373"/>
      <c r="T36" s="373"/>
      <c r="U36" s="374"/>
      <c r="V36" s="374">
        <v>0</v>
      </c>
      <c r="W36" s="374">
        <v>0</v>
      </c>
      <c r="X36" s="373"/>
      <c r="Y36" s="373">
        <f>SUM(Z36:AJ36)-AH36</f>
        <v>1.7</v>
      </c>
      <c r="Z36" s="438">
        <v>0</v>
      </c>
      <c r="AA36" s="373"/>
      <c r="AB36" s="373"/>
      <c r="AC36" s="374">
        <v>0</v>
      </c>
      <c r="AD36" s="373"/>
      <c r="AE36" s="373"/>
      <c r="AF36" s="374">
        <v>1.7</v>
      </c>
      <c r="AG36" s="374">
        <v>0</v>
      </c>
      <c r="AH36" s="432">
        <v>0</v>
      </c>
      <c r="AI36" s="373"/>
      <c r="AJ36" s="373"/>
      <c r="AK36" s="371"/>
      <c r="AL36" s="373"/>
      <c r="AM36" s="374"/>
      <c r="AN36" s="374">
        <v>0</v>
      </c>
      <c r="AO36" s="372">
        <v>0</v>
      </c>
      <c r="AP36" s="372"/>
      <c r="AQ36" s="374"/>
      <c r="AR36" s="373"/>
      <c r="AS36" s="374"/>
      <c r="AT36" s="374">
        <v>0</v>
      </c>
      <c r="AU36" s="373"/>
      <c r="AV36" s="302">
        <v>0</v>
      </c>
      <c r="AW36" s="374">
        <v>0</v>
      </c>
      <c r="AX36" s="373"/>
      <c r="AY36" s="373"/>
      <c r="AZ36" s="372">
        <v>0</v>
      </c>
      <c r="BA36" s="373"/>
      <c r="BB36" s="373"/>
      <c r="BC36" s="96">
        <f t="shared" si="7"/>
        <v>1.7</v>
      </c>
      <c r="BD36" s="373">
        <f>D36-BC36+AH57</f>
        <v>2383.1251820000002</v>
      </c>
      <c r="BE36" s="578">
        <v>2383.1251820000002</v>
      </c>
      <c r="BF36" s="573">
        <f t="shared" si="3"/>
        <v>0</v>
      </c>
      <c r="BG36" s="567"/>
      <c r="BH36" s="381"/>
      <c r="BI36" s="381"/>
      <c r="BJ36" s="381"/>
      <c r="BK36" s="381"/>
    </row>
    <row r="37" spans="1:63" s="376" customFormat="1">
      <c r="A37" s="51" t="s">
        <v>231</v>
      </c>
      <c r="B37" s="52" t="s">
        <v>232</v>
      </c>
      <c r="C37" s="139" t="s">
        <v>233</v>
      </c>
      <c r="D37" s="96">
        <f>VLOOKUP(C37,H1.HT!C38:D91,2,0)</f>
        <v>1.3000000000000005</v>
      </c>
      <c r="E37" s="96">
        <f t="shared" si="6"/>
        <v>0</v>
      </c>
      <c r="F37" s="96"/>
      <c r="G37" s="96"/>
      <c r="H37" s="371"/>
      <c r="I37" s="431"/>
      <c r="J37" s="371"/>
      <c r="K37" s="371"/>
      <c r="L37" s="372"/>
      <c r="M37" s="373"/>
      <c r="N37" s="373"/>
      <c r="O37" s="374"/>
      <c r="P37" s="373">
        <f t="shared" si="8"/>
        <v>0</v>
      </c>
      <c r="Q37" s="374">
        <v>0</v>
      </c>
      <c r="R37" s="374"/>
      <c r="S37" s="373"/>
      <c r="T37" s="373"/>
      <c r="U37" s="374"/>
      <c r="V37" s="374">
        <v>0</v>
      </c>
      <c r="W37" s="374">
        <v>0</v>
      </c>
      <c r="X37" s="373"/>
      <c r="Y37" s="373">
        <f>SUM(Z37:AJ37)-AI37</f>
        <v>0</v>
      </c>
      <c r="Z37" s="438">
        <v>0</v>
      </c>
      <c r="AA37" s="373"/>
      <c r="AB37" s="373"/>
      <c r="AC37" s="374">
        <v>0</v>
      </c>
      <c r="AD37" s="373"/>
      <c r="AE37" s="373"/>
      <c r="AF37" s="374">
        <v>0</v>
      </c>
      <c r="AG37" s="374">
        <v>0</v>
      </c>
      <c r="AH37" s="374">
        <v>0</v>
      </c>
      <c r="AI37" s="375"/>
      <c r="AJ37" s="373"/>
      <c r="AK37" s="371"/>
      <c r="AL37" s="373"/>
      <c r="AM37" s="374"/>
      <c r="AN37" s="374">
        <v>0</v>
      </c>
      <c r="AO37" s="372">
        <v>0</v>
      </c>
      <c r="AP37" s="372"/>
      <c r="AQ37" s="374"/>
      <c r="AR37" s="373"/>
      <c r="AS37" s="374"/>
      <c r="AT37" s="374">
        <v>0</v>
      </c>
      <c r="AU37" s="373"/>
      <c r="AV37" s="302">
        <v>0</v>
      </c>
      <c r="AW37" s="374">
        <v>0</v>
      </c>
      <c r="AX37" s="373"/>
      <c r="AY37" s="373"/>
      <c r="AZ37" s="372">
        <v>0</v>
      </c>
      <c r="BA37" s="373"/>
      <c r="BB37" s="373"/>
      <c r="BC37" s="96">
        <f t="shared" si="7"/>
        <v>0</v>
      </c>
      <c r="BD37" s="373">
        <f>D37-BC37+AI57</f>
        <v>1.3000000000000005</v>
      </c>
      <c r="BE37" s="578">
        <v>1.3000000000000005</v>
      </c>
      <c r="BF37" s="573">
        <f t="shared" si="3"/>
        <v>0</v>
      </c>
      <c r="BG37" s="567"/>
      <c r="BH37" s="381"/>
      <c r="BI37" s="381"/>
      <c r="BJ37" s="381"/>
      <c r="BK37" s="381"/>
    </row>
    <row r="38" spans="1:63" s="376" customFormat="1">
      <c r="A38" s="51" t="s">
        <v>234</v>
      </c>
      <c r="B38" s="52" t="s">
        <v>235</v>
      </c>
      <c r="C38" s="139" t="s">
        <v>191</v>
      </c>
      <c r="D38" s="96">
        <f>VLOOKUP(C38,H1.HT!C39:D92,2,0)</f>
        <v>3.52</v>
      </c>
      <c r="E38" s="96">
        <f t="shared" si="6"/>
        <v>0</v>
      </c>
      <c r="F38" s="96"/>
      <c r="G38" s="96"/>
      <c r="H38" s="371"/>
      <c r="I38" s="431"/>
      <c r="J38" s="371"/>
      <c r="K38" s="371"/>
      <c r="L38" s="372"/>
      <c r="M38" s="373"/>
      <c r="N38" s="373"/>
      <c r="O38" s="374"/>
      <c r="P38" s="373">
        <f t="shared" si="8"/>
        <v>0.15</v>
      </c>
      <c r="Q38" s="374">
        <v>0</v>
      </c>
      <c r="R38" s="374"/>
      <c r="S38" s="373"/>
      <c r="T38" s="373"/>
      <c r="U38" s="374"/>
      <c r="V38" s="374">
        <v>0</v>
      </c>
      <c r="W38" s="374">
        <v>0</v>
      </c>
      <c r="X38" s="373"/>
      <c r="Y38" s="373">
        <f>SUM(Z38:AJ38)-AJ38</f>
        <v>0</v>
      </c>
      <c r="Z38" s="438">
        <v>0</v>
      </c>
      <c r="AA38" s="373"/>
      <c r="AB38" s="373"/>
      <c r="AC38" s="374">
        <v>0</v>
      </c>
      <c r="AD38" s="373"/>
      <c r="AE38" s="373"/>
      <c r="AF38" s="374">
        <v>0</v>
      </c>
      <c r="AG38" s="374">
        <v>0</v>
      </c>
      <c r="AH38" s="374">
        <v>0</v>
      </c>
      <c r="AI38" s="373"/>
      <c r="AJ38" s="375"/>
      <c r="AK38" s="371"/>
      <c r="AL38" s="373"/>
      <c r="AM38" s="374"/>
      <c r="AN38" s="374">
        <v>0.15</v>
      </c>
      <c r="AO38" s="372">
        <v>0</v>
      </c>
      <c r="AP38" s="372"/>
      <c r="AQ38" s="374"/>
      <c r="AR38" s="373"/>
      <c r="AS38" s="374"/>
      <c r="AT38" s="374">
        <v>0</v>
      </c>
      <c r="AU38" s="373"/>
      <c r="AV38" s="302">
        <v>0</v>
      </c>
      <c r="AW38" s="374">
        <v>0</v>
      </c>
      <c r="AX38" s="373"/>
      <c r="AY38" s="373"/>
      <c r="AZ38" s="372">
        <v>0</v>
      </c>
      <c r="BA38" s="373"/>
      <c r="BB38" s="373"/>
      <c r="BC38" s="96">
        <f t="shared" si="7"/>
        <v>0.15</v>
      </c>
      <c r="BD38" s="373">
        <f>D38-BC38+AJ57</f>
        <v>3.37</v>
      </c>
      <c r="BE38" s="566">
        <v>3.37</v>
      </c>
      <c r="BF38" s="573">
        <f t="shared" si="3"/>
        <v>0</v>
      </c>
      <c r="BG38" s="567"/>
      <c r="BH38" s="381"/>
      <c r="BI38" s="381"/>
      <c r="BJ38" s="381"/>
      <c r="BK38" s="381"/>
    </row>
    <row r="39" spans="1:63" s="450" customFormat="1">
      <c r="A39" s="452" t="s">
        <v>204</v>
      </c>
      <c r="B39" s="440" t="s">
        <v>56</v>
      </c>
      <c r="C39" s="453" t="s">
        <v>57</v>
      </c>
      <c r="D39" s="442">
        <f>VLOOKUP(C39,H1.HT!C40:D93,2,0)</f>
        <v>43.64</v>
      </c>
      <c r="E39" s="442">
        <f t="shared" si="6"/>
        <v>0</v>
      </c>
      <c r="F39" s="454"/>
      <c r="G39" s="454"/>
      <c r="H39" s="454"/>
      <c r="I39" s="455"/>
      <c r="J39" s="454"/>
      <c r="K39" s="454"/>
      <c r="L39" s="456"/>
      <c r="M39" s="454"/>
      <c r="N39" s="454"/>
      <c r="O39" s="456"/>
      <c r="P39" s="446">
        <f>SUM(Q39:Y39)+SUM(AK39:BA39)-AK39</f>
        <v>0</v>
      </c>
      <c r="Q39" s="456">
        <v>0</v>
      </c>
      <c r="R39" s="456"/>
      <c r="S39" s="454"/>
      <c r="T39" s="454"/>
      <c r="U39" s="456"/>
      <c r="V39" s="456">
        <v>0</v>
      </c>
      <c r="W39" s="456">
        <v>0</v>
      </c>
      <c r="X39" s="454"/>
      <c r="Y39" s="446">
        <f t="shared" si="4"/>
        <v>0</v>
      </c>
      <c r="Z39" s="448">
        <v>0</v>
      </c>
      <c r="AA39" s="446"/>
      <c r="AB39" s="446"/>
      <c r="AC39" s="447">
        <v>0</v>
      </c>
      <c r="AD39" s="446"/>
      <c r="AE39" s="446"/>
      <c r="AF39" s="447">
        <v>0</v>
      </c>
      <c r="AG39" s="447">
        <v>0</v>
      </c>
      <c r="AH39" s="447">
        <v>0</v>
      </c>
      <c r="AI39" s="446"/>
      <c r="AJ39" s="446"/>
      <c r="AK39" s="443"/>
      <c r="AL39" s="454"/>
      <c r="AM39" s="456">
        <v>0</v>
      </c>
      <c r="AN39" s="447">
        <v>0</v>
      </c>
      <c r="AO39" s="456">
        <v>0</v>
      </c>
      <c r="AP39" s="456">
        <v>0</v>
      </c>
      <c r="AQ39" s="447"/>
      <c r="AR39" s="446"/>
      <c r="AS39" s="447"/>
      <c r="AT39" s="447">
        <v>0</v>
      </c>
      <c r="AU39" s="446"/>
      <c r="AV39" s="449">
        <v>0</v>
      </c>
      <c r="AW39" s="447">
        <v>0</v>
      </c>
      <c r="AX39" s="446"/>
      <c r="AY39" s="446"/>
      <c r="AZ39" s="447">
        <v>0</v>
      </c>
      <c r="BA39" s="446"/>
      <c r="BB39" s="446"/>
      <c r="BC39" s="442">
        <f t="shared" si="7"/>
        <v>0</v>
      </c>
      <c r="BD39" s="446">
        <f>D39-BC39+AK57</f>
        <v>43.64</v>
      </c>
      <c r="BE39" s="566">
        <v>43.64</v>
      </c>
      <c r="BF39" s="573">
        <f t="shared" si="3"/>
        <v>0</v>
      </c>
      <c r="BG39" s="567"/>
      <c r="BH39" s="280"/>
      <c r="BI39" s="280"/>
      <c r="BJ39" s="280"/>
      <c r="BK39" s="280"/>
    </row>
    <row r="40" spans="1:63">
      <c r="A40" s="47" t="s">
        <v>322</v>
      </c>
      <c r="B40" s="48" t="s">
        <v>58</v>
      </c>
      <c r="C40" s="58" t="s">
        <v>59</v>
      </c>
      <c r="D40" s="50">
        <f>VLOOKUP(C40,H1.HT!C41:D94,2,0)</f>
        <v>0</v>
      </c>
      <c r="E40" s="50">
        <f t="shared" si="6"/>
        <v>0</v>
      </c>
      <c r="F40" s="107"/>
      <c r="G40" s="107"/>
      <c r="H40" s="107"/>
      <c r="I40" s="430"/>
      <c r="J40" s="111"/>
      <c r="K40" s="111"/>
      <c r="L40" s="297"/>
      <c r="M40" s="111"/>
      <c r="N40" s="111"/>
      <c r="O40" s="297"/>
      <c r="P40" s="111">
        <f>SUM(Q40:Y40)+SUM(AK40:BA40)</f>
        <v>0</v>
      </c>
      <c r="Q40" s="297">
        <v>0</v>
      </c>
      <c r="R40" s="297"/>
      <c r="S40" s="111"/>
      <c r="T40" s="111"/>
      <c r="U40" s="297"/>
      <c r="V40" s="297">
        <v>0</v>
      </c>
      <c r="W40" s="297">
        <v>0</v>
      </c>
      <c r="X40" s="111"/>
      <c r="Y40" s="111">
        <f t="shared" si="4"/>
        <v>0</v>
      </c>
      <c r="Z40" s="436">
        <v>0</v>
      </c>
      <c r="AA40" s="111"/>
      <c r="AB40" s="111"/>
      <c r="AC40" s="297">
        <v>0</v>
      </c>
      <c r="AD40" s="111"/>
      <c r="AE40" s="111"/>
      <c r="AF40" s="297">
        <v>0</v>
      </c>
      <c r="AG40" s="297">
        <v>0</v>
      </c>
      <c r="AH40" s="297">
        <v>0</v>
      </c>
      <c r="AI40" s="111"/>
      <c r="AJ40" s="111"/>
      <c r="AK40" s="278"/>
      <c r="AL40" s="274"/>
      <c r="AM40" s="297"/>
      <c r="AN40" s="297">
        <v>0</v>
      </c>
      <c r="AO40" s="297">
        <v>0</v>
      </c>
      <c r="AP40" s="297"/>
      <c r="AQ40" s="297"/>
      <c r="AR40" s="111"/>
      <c r="AS40" s="297"/>
      <c r="AT40" s="297">
        <v>0</v>
      </c>
      <c r="AU40" s="111"/>
      <c r="AV40" s="300">
        <v>0</v>
      </c>
      <c r="AW40" s="297">
        <v>0</v>
      </c>
      <c r="AX40" s="111"/>
      <c r="AY40" s="111"/>
      <c r="AZ40" s="297">
        <v>0</v>
      </c>
      <c r="BA40" s="111"/>
      <c r="BB40" s="111"/>
      <c r="BC40" s="50">
        <f t="shared" si="7"/>
        <v>0</v>
      </c>
      <c r="BD40" s="111">
        <f>D40-BC40+AL57</f>
        <v>0</v>
      </c>
      <c r="BE40" s="566">
        <v>0</v>
      </c>
      <c r="BF40" s="573">
        <f t="shared" si="3"/>
        <v>0</v>
      </c>
      <c r="BG40" s="567"/>
    </row>
    <row r="41" spans="1:63">
      <c r="A41" s="47" t="s">
        <v>323</v>
      </c>
      <c r="B41" s="48" t="s">
        <v>60</v>
      </c>
      <c r="C41" s="58" t="s">
        <v>61</v>
      </c>
      <c r="D41" s="50">
        <f>VLOOKUP(C41,H1.HT!C42:D95,2,0)</f>
        <v>1.03</v>
      </c>
      <c r="E41" s="50">
        <f t="shared" si="6"/>
        <v>0</v>
      </c>
      <c r="F41" s="107"/>
      <c r="G41" s="107"/>
      <c r="H41" s="107"/>
      <c r="I41" s="430"/>
      <c r="J41" s="111"/>
      <c r="K41" s="111"/>
      <c r="L41" s="297"/>
      <c r="M41" s="111"/>
      <c r="N41" s="111"/>
      <c r="O41" s="297"/>
      <c r="P41" s="111">
        <f>SUM(Q41:Y41)+SUM(AK41:BA41)-AM41</f>
        <v>0</v>
      </c>
      <c r="Q41" s="297">
        <v>0</v>
      </c>
      <c r="R41" s="297"/>
      <c r="S41" s="111"/>
      <c r="T41" s="111"/>
      <c r="U41" s="297"/>
      <c r="V41" s="297">
        <v>0</v>
      </c>
      <c r="W41" s="297">
        <v>0</v>
      </c>
      <c r="X41" s="111"/>
      <c r="Y41" s="111">
        <f t="shared" si="4"/>
        <v>0</v>
      </c>
      <c r="Z41" s="436">
        <v>0</v>
      </c>
      <c r="AA41" s="111"/>
      <c r="AB41" s="111"/>
      <c r="AC41" s="297">
        <v>0</v>
      </c>
      <c r="AD41" s="111"/>
      <c r="AE41" s="111"/>
      <c r="AF41" s="297">
        <v>0</v>
      </c>
      <c r="AG41" s="297">
        <v>0</v>
      </c>
      <c r="AH41" s="297">
        <v>0</v>
      </c>
      <c r="AI41" s="111"/>
      <c r="AJ41" s="111"/>
      <c r="AK41" s="278"/>
      <c r="AL41" s="111"/>
      <c r="AM41" s="299"/>
      <c r="AN41" s="297">
        <v>0</v>
      </c>
      <c r="AO41" s="297">
        <v>0</v>
      </c>
      <c r="AP41" s="297"/>
      <c r="AQ41" s="297"/>
      <c r="AR41" s="111"/>
      <c r="AS41" s="297"/>
      <c r="AT41" s="297">
        <v>0</v>
      </c>
      <c r="AU41" s="111"/>
      <c r="AV41" s="300">
        <v>0</v>
      </c>
      <c r="AW41" s="297">
        <v>0</v>
      </c>
      <c r="AX41" s="111"/>
      <c r="AY41" s="111"/>
      <c r="AZ41" s="297">
        <v>0</v>
      </c>
      <c r="BA41" s="111"/>
      <c r="BB41" s="111"/>
      <c r="BC41" s="50">
        <f t="shared" si="7"/>
        <v>0</v>
      </c>
      <c r="BD41" s="111">
        <f>D41-BC41+AM57</f>
        <v>1.03</v>
      </c>
      <c r="BE41" s="566">
        <v>1.03</v>
      </c>
      <c r="BF41" s="573">
        <f t="shared" si="3"/>
        <v>0</v>
      </c>
      <c r="BG41" s="567"/>
    </row>
    <row r="42" spans="1:63">
      <c r="A42" s="47" t="s">
        <v>324</v>
      </c>
      <c r="B42" s="48" t="s">
        <v>62</v>
      </c>
      <c r="C42" s="54" t="s">
        <v>63</v>
      </c>
      <c r="D42" s="50">
        <f>VLOOKUP(C42,H1.HT!C43:D96,2,0)</f>
        <v>432.94857699999994</v>
      </c>
      <c r="E42" s="50">
        <f t="shared" si="6"/>
        <v>0</v>
      </c>
      <c r="F42" s="50"/>
      <c r="G42" s="50"/>
      <c r="H42" s="50"/>
      <c r="I42" s="378"/>
      <c r="J42" s="111"/>
      <c r="K42" s="111"/>
      <c r="L42" s="297"/>
      <c r="M42" s="111"/>
      <c r="N42" s="111"/>
      <c r="O42" s="297"/>
      <c r="P42" s="111">
        <f>SUM(Q42:Y42)+SUM(AK42:BA42)-AN42</f>
        <v>1.17</v>
      </c>
      <c r="Q42" s="297">
        <v>0</v>
      </c>
      <c r="R42" s="297"/>
      <c r="S42" s="111"/>
      <c r="T42" s="111"/>
      <c r="U42" s="297"/>
      <c r="V42" s="351">
        <v>0</v>
      </c>
      <c r="W42" s="301">
        <v>0</v>
      </c>
      <c r="X42" s="111"/>
      <c r="Y42" s="111">
        <f t="shared" si="4"/>
        <v>1.17</v>
      </c>
      <c r="Z42" s="436">
        <v>0.1</v>
      </c>
      <c r="AA42" s="111"/>
      <c r="AB42" s="111"/>
      <c r="AC42" s="297">
        <v>0.11</v>
      </c>
      <c r="AD42" s="111"/>
      <c r="AE42" s="111"/>
      <c r="AF42" s="297">
        <v>0.89999999999999991</v>
      </c>
      <c r="AG42" s="297">
        <v>0.06</v>
      </c>
      <c r="AH42" s="297">
        <v>0</v>
      </c>
      <c r="AI42" s="111"/>
      <c r="AJ42" s="111"/>
      <c r="AK42" s="278"/>
      <c r="AL42" s="111"/>
      <c r="AM42" s="297"/>
      <c r="AN42" s="299">
        <v>0</v>
      </c>
      <c r="AO42" s="297">
        <v>0</v>
      </c>
      <c r="AP42" s="308"/>
      <c r="AQ42" s="297"/>
      <c r="AR42" s="111"/>
      <c r="AS42" s="297"/>
      <c r="AT42" s="297">
        <v>0</v>
      </c>
      <c r="AU42" s="111"/>
      <c r="AV42" s="300">
        <v>0</v>
      </c>
      <c r="AW42" s="297">
        <v>0</v>
      </c>
      <c r="AX42" s="111"/>
      <c r="AY42" s="111"/>
      <c r="AZ42" s="297">
        <v>0</v>
      </c>
      <c r="BA42" s="111"/>
      <c r="BB42" s="111"/>
      <c r="BC42" s="50">
        <f t="shared" si="7"/>
        <v>1.17</v>
      </c>
      <c r="BD42" s="111">
        <f>D42-BC42+AN57</f>
        <v>442.99857699999995</v>
      </c>
      <c r="BE42" s="566">
        <v>442.99857699999995</v>
      </c>
      <c r="BF42" s="573">
        <f t="shared" si="3"/>
        <v>0</v>
      </c>
      <c r="BG42" s="567"/>
    </row>
    <row r="43" spans="1:63">
      <c r="A43" s="47" t="s">
        <v>325</v>
      </c>
      <c r="B43" s="48" t="s">
        <v>64</v>
      </c>
      <c r="C43" s="54" t="s">
        <v>65</v>
      </c>
      <c r="D43" s="50">
        <f>VLOOKUP(C43,H1.HT!C44:D97,2,0)</f>
        <v>89.70868999999999</v>
      </c>
      <c r="E43" s="50">
        <f t="shared" si="6"/>
        <v>0</v>
      </c>
      <c r="F43" s="50"/>
      <c r="G43" s="50"/>
      <c r="H43" s="50"/>
      <c r="I43" s="378"/>
      <c r="J43" s="111"/>
      <c r="K43" s="111"/>
      <c r="L43" s="297"/>
      <c r="M43" s="111"/>
      <c r="N43" s="111"/>
      <c r="O43" s="297"/>
      <c r="P43" s="111">
        <f>SUM(Q43:Y43)+SUM(AK43:BA43)-AO43</f>
        <v>1.1200000000000001</v>
      </c>
      <c r="Q43" s="297">
        <v>0</v>
      </c>
      <c r="R43" s="297"/>
      <c r="S43" s="111"/>
      <c r="T43" s="111"/>
      <c r="U43" s="297"/>
      <c r="V43" s="301">
        <v>1</v>
      </c>
      <c r="W43" s="297">
        <v>0</v>
      </c>
      <c r="X43" s="111"/>
      <c r="Y43" s="111">
        <f t="shared" si="4"/>
        <v>0.12</v>
      </c>
      <c r="Z43" s="436">
        <v>0</v>
      </c>
      <c r="AA43" s="111"/>
      <c r="AB43" s="111"/>
      <c r="AC43" s="297">
        <v>0</v>
      </c>
      <c r="AD43" s="111"/>
      <c r="AE43" s="111"/>
      <c r="AF43" s="297">
        <v>0.12</v>
      </c>
      <c r="AG43" s="297">
        <v>0</v>
      </c>
      <c r="AH43" s="297">
        <v>0</v>
      </c>
      <c r="AI43" s="111"/>
      <c r="AJ43" s="111"/>
      <c r="AK43" s="278"/>
      <c r="AL43" s="111"/>
      <c r="AM43" s="297"/>
      <c r="AN43" s="297">
        <v>0</v>
      </c>
      <c r="AO43" s="299">
        <v>0</v>
      </c>
      <c r="AP43" s="297"/>
      <c r="AQ43" s="297"/>
      <c r="AR43" s="111"/>
      <c r="AS43" s="297"/>
      <c r="AT43" s="297">
        <v>0</v>
      </c>
      <c r="AU43" s="111"/>
      <c r="AV43" s="300">
        <v>0</v>
      </c>
      <c r="AW43" s="297">
        <v>0</v>
      </c>
      <c r="AX43" s="111"/>
      <c r="AY43" s="111"/>
      <c r="AZ43" s="297">
        <v>0</v>
      </c>
      <c r="BA43" s="111"/>
      <c r="BB43" s="111"/>
      <c r="BC43" s="50">
        <f t="shared" si="7"/>
        <v>1.1200000000000001</v>
      </c>
      <c r="BD43" s="111">
        <f>D43-BC43+AO57</f>
        <v>88.878689999999992</v>
      </c>
      <c r="BE43" s="566">
        <v>88.878689999999992</v>
      </c>
      <c r="BF43" s="573">
        <f t="shared" si="3"/>
        <v>0</v>
      </c>
      <c r="BG43" s="567"/>
    </row>
    <row r="44" spans="1:63">
      <c r="A44" s="47" t="s">
        <v>326</v>
      </c>
      <c r="B44" s="48" t="s">
        <v>66</v>
      </c>
      <c r="C44" s="54" t="s">
        <v>67</v>
      </c>
      <c r="D44" s="50">
        <f>VLOOKUP(C44,H1.HT!C45:D98,2,0)</f>
        <v>23.417480000000001</v>
      </c>
      <c r="E44" s="50">
        <f t="shared" si="6"/>
        <v>0</v>
      </c>
      <c r="F44" s="50"/>
      <c r="G44" s="50"/>
      <c r="H44" s="50"/>
      <c r="I44" s="378"/>
      <c r="J44" s="111"/>
      <c r="K44" s="111"/>
      <c r="L44" s="297"/>
      <c r="M44" s="111"/>
      <c r="N44" s="111"/>
      <c r="O44" s="297"/>
      <c r="P44" s="111">
        <f>SUM(Q44:Y44)+SUM(AK44:BA44)-AP44</f>
        <v>0</v>
      </c>
      <c r="Q44" s="297">
        <v>0</v>
      </c>
      <c r="R44" s="297"/>
      <c r="S44" s="111"/>
      <c r="T44" s="111"/>
      <c r="U44" s="297"/>
      <c r="V44" s="297">
        <v>0</v>
      </c>
      <c r="W44" s="297">
        <v>0</v>
      </c>
      <c r="X44" s="111"/>
      <c r="Y44" s="111">
        <f t="shared" si="4"/>
        <v>0</v>
      </c>
      <c r="Z44" s="436">
        <v>0</v>
      </c>
      <c r="AA44" s="111"/>
      <c r="AB44" s="111"/>
      <c r="AC44" s="297">
        <v>0</v>
      </c>
      <c r="AD44" s="111"/>
      <c r="AE44" s="111"/>
      <c r="AF44" s="297">
        <v>0</v>
      </c>
      <c r="AG44" s="297">
        <v>0</v>
      </c>
      <c r="AH44" s="297">
        <v>0</v>
      </c>
      <c r="AI44" s="111"/>
      <c r="AJ44" s="111"/>
      <c r="AK44" s="278"/>
      <c r="AL44" s="111"/>
      <c r="AM44" s="297"/>
      <c r="AN44" s="297">
        <v>0</v>
      </c>
      <c r="AO44" s="297">
        <v>0</v>
      </c>
      <c r="AP44" s="299"/>
      <c r="AQ44" s="297"/>
      <c r="AR44" s="111"/>
      <c r="AS44" s="297"/>
      <c r="AT44" s="297">
        <v>0</v>
      </c>
      <c r="AU44" s="111"/>
      <c r="AV44" s="297">
        <v>0</v>
      </c>
      <c r="AW44" s="297">
        <v>0</v>
      </c>
      <c r="AX44" s="111"/>
      <c r="AY44" s="111"/>
      <c r="AZ44" s="297">
        <v>0</v>
      </c>
      <c r="BA44" s="111"/>
      <c r="BB44" s="111"/>
      <c r="BC44" s="50">
        <f t="shared" si="7"/>
        <v>0</v>
      </c>
      <c r="BD44" s="111">
        <f>D44-BC44+AP57</f>
        <v>23.417480000000001</v>
      </c>
      <c r="BE44" s="566">
        <v>23.417480000000001</v>
      </c>
      <c r="BF44" s="573">
        <f t="shared" si="3"/>
        <v>0</v>
      </c>
      <c r="BG44" s="567"/>
    </row>
    <row r="45" spans="1:63">
      <c r="A45" s="47" t="s">
        <v>327</v>
      </c>
      <c r="B45" s="48" t="s">
        <v>68</v>
      </c>
      <c r="C45" s="54" t="s">
        <v>69</v>
      </c>
      <c r="D45" s="50">
        <f>VLOOKUP(C45,H1.HT!C46:D99,2,0)</f>
        <v>4.97</v>
      </c>
      <c r="E45" s="50">
        <f t="shared" si="6"/>
        <v>0</v>
      </c>
      <c r="F45" s="50"/>
      <c r="G45" s="50"/>
      <c r="H45" s="50"/>
      <c r="I45" s="378"/>
      <c r="J45" s="111"/>
      <c r="K45" s="111"/>
      <c r="L45" s="297"/>
      <c r="M45" s="111"/>
      <c r="N45" s="111"/>
      <c r="O45" s="297"/>
      <c r="P45" s="111">
        <f>SUM(Q45:Y45)+SUM(AK45:BA45)-AQ45</f>
        <v>0</v>
      </c>
      <c r="Q45" s="297">
        <v>0</v>
      </c>
      <c r="R45" s="297"/>
      <c r="S45" s="111"/>
      <c r="T45" s="111"/>
      <c r="U45" s="297"/>
      <c r="V45" s="297">
        <v>0</v>
      </c>
      <c r="W45" s="297">
        <v>0</v>
      </c>
      <c r="X45" s="111"/>
      <c r="Y45" s="111">
        <f t="shared" si="4"/>
        <v>0</v>
      </c>
      <c r="Z45" s="436">
        <v>0</v>
      </c>
      <c r="AA45" s="111"/>
      <c r="AB45" s="111"/>
      <c r="AC45" s="297">
        <v>0</v>
      </c>
      <c r="AD45" s="111"/>
      <c r="AE45" s="111"/>
      <c r="AF45" s="297">
        <v>0</v>
      </c>
      <c r="AG45" s="297">
        <v>0</v>
      </c>
      <c r="AH45" s="297">
        <v>0</v>
      </c>
      <c r="AI45" s="111"/>
      <c r="AJ45" s="111"/>
      <c r="AK45" s="278"/>
      <c r="AL45" s="111"/>
      <c r="AM45" s="297"/>
      <c r="AN45" s="297">
        <v>0</v>
      </c>
      <c r="AO45" s="297">
        <v>0</v>
      </c>
      <c r="AP45" s="297"/>
      <c r="AQ45" s="299"/>
      <c r="AR45" s="111"/>
      <c r="AS45" s="297"/>
      <c r="AT45" s="297">
        <v>0</v>
      </c>
      <c r="AU45" s="111"/>
      <c r="AV45" s="297">
        <v>0</v>
      </c>
      <c r="AW45" s="297">
        <v>0</v>
      </c>
      <c r="AX45" s="111"/>
      <c r="AY45" s="111"/>
      <c r="AZ45" s="297">
        <v>0</v>
      </c>
      <c r="BA45" s="111"/>
      <c r="BB45" s="111"/>
      <c r="BC45" s="50">
        <f t="shared" si="7"/>
        <v>0</v>
      </c>
      <c r="BD45" s="111">
        <f>D45-BC45+AQ57</f>
        <v>4.97</v>
      </c>
      <c r="BE45" s="566">
        <v>4.97</v>
      </c>
      <c r="BF45" s="573">
        <f t="shared" si="3"/>
        <v>0</v>
      </c>
      <c r="BG45" s="567"/>
    </row>
    <row r="46" spans="1:63">
      <c r="A46" s="47" t="s">
        <v>328</v>
      </c>
      <c r="B46" s="48" t="s">
        <v>70</v>
      </c>
      <c r="C46" s="54" t="s">
        <v>71</v>
      </c>
      <c r="D46" s="50">
        <f>VLOOKUP(C46,H1.HT!C47:D100,2,0)</f>
        <v>0</v>
      </c>
      <c r="E46" s="50">
        <f t="shared" si="6"/>
        <v>0</v>
      </c>
      <c r="F46" s="50"/>
      <c r="G46" s="50"/>
      <c r="H46" s="50"/>
      <c r="I46" s="378"/>
      <c r="J46" s="111"/>
      <c r="K46" s="111"/>
      <c r="L46" s="297"/>
      <c r="M46" s="111"/>
      <c r="N46" s="111"/>
      <c r="O46" s="297"/>
      <c r="P46" s="111">
        <f>SUM(Q46:Y46)+SUM(AK46:BA46)-AR46</f>
        <v>0</v>
      </c>
      <c r="Q46" s="297">
        <v>0</v>
      </c>
      <c r="R46" s="297"/>
      <c r="S46" s="111"/>
      <c r="T46" s="111"/>
      <c r="U46" s="297"/>
      <c r="V46" s="297">
        <v>0</v>
      </c>
      <c r="W46" s="297">
        <v>0</v>
      </c>
      <c r="X46" s="111"/>
      <c r="Y46" s="111">
        <f t="shared" si="4"/>
        <v>0</v>
      </c>
      <c r="Z46" s="436">
        <v>0</v>
      </c>
      <c r="AA46" s="111"/>
      <c r="AB46" s="111"/>
      <c r="AC46" s="297">
        <v>0</v>
      </c>
      <c r="AD46" s="111"/>
      <c r="AE46" s="111"/>
      <c r="AF46" s="297">
        <v>0</v>
      </c>
      <c r="AG46" s="297">
        <v>0</v>
      </c>
      <c r="AH46" s="297">
        <v>0</v>
      </c>
      <c r="AI46" s="111"/>
      <c r="AJ46" s="111"/>
      <c r="AK46" s="278"/>
      <c r="AL46" s="111"/>
      <c r="AM46" s="297"/>
      <c r="AN46" s="297">
        <v>0</v>
      </c>
      <c r="AO46" s="297">
        <v>0</v>
      </c>
      <c r="AP46" s="297"/>
      <c r="AQ46" s="297"/>
      <c r="AR46" s="274"/>
      <c r="AS46" s="297"/>
      <c r="AT46" s="297">
        <v>0</v>
      </c>
      <c r="AU46" s="111"/>
      <c r="AV46" s="297">
        <v>0</v>
      </c>
      <c r="AW46" s="297">
        <v>0</v>
      </c>
      <c r="AX46" s="111"/>
      <c r="AY46" s="111"/>
      <c r="AZ46" s="297">
        <v>0</v>
      </c>
      <c r="BA46" s="111"/>
      <c r="BB46" s="111"/>
      <c r="BC46" s="50">
        <f t="shared" si="7"/>
        <v>0</v>
      </c>
      <c r="BD46" s="111">
        <f>D46-BC46+AR57</f>
        <v>0</v>
      </c>
      <c r="BE46" s="566">
        <v>0</v>
      </c>
      <c r="BF46" s="573">
        <f t="shared" si="3"/>
        <v>0</v>
      </c>
      <c r="BG46" s="567"/>
    </row>
    <row r="47" spans="1:63">
      <c r="A47" s="47" t="s">
        <v>329</v>
      </c>
      <c r="B47" s="48" t="s">
        <v>72</v>
      </c>
      <c r="C47" s="54" t="s">
        <v>73</v>
      </c>
      <c r="D47" s="50">
        <f>VLOOKUP(C47,H1.HT!C48:D101,2,0)</f>
        <v>0.64</v>
      </c>
      <c r="E47" s="50">
        <f t="shared" si="6"/>
        <v>0</v>
      </c>
      <c r="F47" s="50"/>
      <c r="G47" s="50"/>
      <c r="H47" s="50"/>
      <c r="I47" s="50"/>
      <c r="J47" s="111"/>
      <c r="K47" s="111"/>
      <c r="L47" s="111"/>
      <c r="M47" s="111"/>
      <c r="N47" s="111"/>
      <c r="O47" s="111"/>
      <c r="P47" s="111">
        <f>SUM(Q47:Y47)+SUM(AK47:BA47)-AS47</f>
        <v>0</v>
      </c>
      <c r="Q47" s="111">
        <v>0</v>
      </c>
      <c r="R47" s="111"/>
      <c r="S47" s="111"/>
      <c r="T47" s="111"/>
      <c r="U47" s="111"/>
      <c r="V47" s="111">
        <v>0</v>
      </c>
      <c r="W47" s="111">
        <v>0</v>
      </c>
      <c r="X47" s="111"/>
      <c r="Y47" s="111">
        <f t="shared" si="4"/>
        <v>0</v>
      </c>
      <c r="Z47" s="353">
        <v>0</v>
      </c>
      <c r="AA47" s="111"/>
      <c r="AB47" s="111"/>
      <c r="AC47" s="111">
        <v>0</v>
      </c>
      <c r="AD47" s="111"/>
      <c r="AE47" s="111"/>
      <c r="AF47" s="111">
        <v>0</v>
      </c>
      <c r="AG47" s="111">
        <v>0</v>
      </c>
      <c r="AH47" s="111">
        <v>0</v>
      </c>
      <c r="AI47" s="111"/>
      <c r="AJ47" s="111"/>
      <c r="AK47" s="278"/>
      <c r="AL47" s="111"/>
      <c r="AM47" s="111"/>
      <c r="AN47" s="111">
        <v>0</v>
      </c>
      <c r="AO47" s="111">
        <v>0</v>
      </c>
      <c r="AP47" s="111"/>
      <c r="AQ47" s="111"/>
      <c r="AR47" s="111"/>
      <c r="AS47" s="274"/>
      <c r="AT47" s="111">
        <v>0</v>
      </c>
      <c r="AU47" s="111"/>
      <c r="AV47" s="111">
        <v>0</v>
      </c>
      <c r="AW47" s="111">
        <v>0</v>
      </c>
      <c r="AX47" s="111"/>
      <c r="AY47" s="111"/>
      <c r="AZ47" s="111">
        <v>0</v>
      </c>
      <c r="BA47" s="111"/>
      <c r="BB47" s="111"/>
      <c r="BC47" s="50">
        <f t="shared" si="7"/>
        <v>0</v>
      </c>
      <c r="BD47" s="111">
        <f>D47-BC47+AS57</f>
        <v>0.64</v>
      </c>
      <c r="BE47" s="566">
        <v>0.64</v>
      </c>
      <c r="BF47" s="573">
        <f t="shared" si="3"/>
        <v>0</v>
      </c>
      <c r="BG47" s="567"/>
    </row>
    <row r="48" spans="1:63" ht="31.5">
      <c r="A48" s="47" t="s">
        <v>330</v>
      </c>
      <c r="B48" s="48" t="s">
        <v>74</v>
      </c>
      <c r="C48" s="54" t="s">
        <v>75</v>
      </c>
      <c r="D48" s="50">
        <f>VLOOKUP(C48,H1.HT!C49:D102,2,0)</f>
        <v>112.81</v>
      </c>
      <c r="E48" s="50">
        <f t="shared" si="6"/>
        <v>0</v>
      </c>
      <c r="F48" s="50"/>
      <c r="G48" s="50"/>
      <c r="H48" s="50"/>
      <c r="I48" s="378"/>
      <c r="J48" s="111"/>
      <c r="K48" s="111"/>
      <c r="L48" s="297"/>
      <c r="M48" s="111"/>
      <c r="N48" s="111"/>
      <c r="O48" s="297"/>
      <c r="P48" s="111">
        <f>SUM(Q48:Y48)+SUM(AK48:BA48)-AT48</f>
        <v>0</v>
      </c>
      <c r="Q48" s="297">
        <v>0</v>
      </c>
      <c r="R48" s="297"/>
      <c r="S48" s="111"/>
      <c r="T48" s="111"/>
      <c r="U48" s="297"/>
      <c r="V48" s="297">
        <v>0</v>
      </c>
      <c r="W48" s="297">
        <v>0</v>
      </c>
      <c r="X48" s="111"/>
      <c r="Y48" s="111">
        <f t="shared" si="4"/>
        <v>0</v>
      </c>
      <c r="Z48" s="436">
        <v>0</v>
      </c>
      <c r="AA48" s="111"/>
      <c r="AB48" s="111"/>
      <c r="AC48" s="297">
        <v>0</v>
      </c>
      <c r="AD48" s="111"/>
      <c r="AE48" s="111"/>
      <c r="AF48" s="297">
        <v>0</v>
      </c>
      <c r="AG48" s="297">
        <v>0</v>
      </c>
      <c r="AH48" s="297">
        <v>0</v>
      </c>
      <c r="AI48" s="111"/>
      <c r="AJ48" s="111"/>
      <c r="AK48" s="278"/>
      <c r="AL48" s="111"/>
      <c r="AM48" s="297"/>
      <c r="AN48" s="297">
        <v>0</v>
      </c>
      <c r="AO48" s="297">
        <v>0</v>
      </c>
      <c r="AP48" s="297"/>
      <c r="AQ48" s="297"/>
      <c r="AR48" s="111"/>
      <c r="AS48" s="297"/>
      <c r="AT48" s="299">
        <v>0</v>
      </c>
      <c r="AU48" s="111"/>
      <c r="AV48" s="297">
        <v>0</v>
      </c>
      <c r="AW48" s="297">
        <v>0</v>
      </c>
      <c r="AX48" s="111"/>
      <c r="AY48" s="111"/>
      <c r="AZ48" s="297">
        <v>0</v>
      </c>
      <c r="BA48" s="111"/>
      <c r="BB48" s="111"/>
      <c r="BC48" s="50">
        <f t="shared" si="7"/>
        <v>0</v>
      </c>
      <c r="BD48" s="111">
        <f>D48-BC48+AT57</f>
        <v>114.10000000000001</v>
      </c>
      <c r="BE48" s="566">
        <v>114.10000000000001</v>
      </c>
      <c r="BF48" s="573">
        <f t="shared" si="3"/>
        <v>0</v>
      </c>
      <c r="BG48" s="567"/>
    </row>
    <row r="49" spans="1:63">
      <c r="A49" s="60" t="s">
        <v>37</v>
      </c>
      <c r="B49" s="48" t="s">
        <v>76</v>
      </c>
      <c r="C49" s="54" t="s">
        <v>77</v>
      </c>
      <c r="D49" s="50">
        <f>VLOOKUP(C49,H1.HT!C50:D103,2,0)</f>
        <v>21.22</v>
      </c>
      <c r="E49" s="50">
        <f t="shared" si="6"/>
        <v>0</v>
      </c>
      <c r="F49" s="50"/>
      <c r="G49" s="50"/>
      <c r="H49" s="50"/>
      <c r="I49" s="378"/>
      <c r="J49" s="111"/>
      <c r="K49" s="111"/>
      <c r="L49" s="297"/>
      <c r="M49" s="111"/>
      <c r="N49" s="111"/>
      <c r="O49" s="297"/>
      <c r="P49" s="111">
        <f>SUM(Q49:Y49)+SUM(AK49:BA49)-AU49</f>
        <v>0</v>
      </c>
      <c r="Q49" s="297">
        <v>0</v>
      </c>
      <c r="R49" s="297"/>
      <c r="S49" s="111"/>
      <c r="T49" s="111"/>
      <c r="U49" s="297"/>
      <c r="V49" s="297">
        <v>0</v>
      </c>
      <c r="W49" s="297">
        <v>0</v>
      </c>
      <c r="X49" s="111"/>
      <c r="Y49" s="111">
        <f t="shared" si="4"/>
        <v>0</v>
      </c>
      <c r="Z49" s="436">
        <v>0</v>
      </c>
      <c r="AA49" s="111"/>
      <c r="AB49" s="111"/>
      <c r="AC49" s="297">
        <v>0</v>
      </c>
      <c r="AD49" s="111"/>
      <c r="AE49" s="111"/>
      <c r="AF49" s="297">
        <v>0</v>
      </c>
      <c r="AG49" s="297">
        <v>0</v>
      </c>
      <c r="AH49" s="297">
        <v>0</v>
      </c>
      <c r="AI49" s="111"/>
      <c r="AJ49" s="111"/>
      <c r="AK49" s="278"/>
      <c r="AL49" s="111"/>
      <c r="AM49" s="297"/>
      <c r="AN49" s="297">
        <v>0</v>
      </c>
      <c r="AO49" s="297">
        <v>0</v>
      </c>
      <c r="AP49" s="297"/>
      <c r="AQ49" s="297"/>
      <c r="AR49" s="111"/>
      <c r="AS49" s="297"/>
      <c r="AT49" s="297">
        <v>0</v>
      </c>
      <c r="AU49" s="274"/>
      <c r="AV49" s="297">
        <v>0</v>
      </c>
      <c r="AW49" s="297">
        <v>0</v>
      </c>
      <c r="AX49" s="111"/>
      <c r="AY49" s="111"/>
      <c r="AZ49" s="297">
        <v>0</v>
      </c>
      <c r="BA49" s="111"/>
      <c r="BB49" s="111"/>
      <c r="BC49" s="50">
        <f t="shared" si="7"/>
        <v>0</v>
      </c>
      <c r="BD49" s="111">
        <f>D49-BC49+AU57</f>
        <v>21.22</v>
      </c>
      <c r="BE49" s="566">
        <v>21.22</v>
      </c>
      <c r="BF49" s="573">
        <f t="shared" si="3"/>
        <v>0</v>
      </c>
      <c r="BG49" s="567"/>
    </row>
    <row r="50" spans="1:63">
      <c r="A50" s="47" t="s">
        <v>332</v>
      </c>
      <c r="B50" s="48" t="s">
        <v>78</v>
      </c>
      <c r="C50" s="54" t="s">
        <v>79</v>
      </c>
      <c r="D50" s="50">
        <f>VLOOKUP(C50,H1.HT!C51:D104,2,0)</f>
        <v>8.3271899999999981</v>
      </c>
      <c r="E50" s="50">
        <f t="shared" si="6"/>
        <v>0</v>
      </c>
      <c r="F50" s="50"/>
      <c r="G50" s="50"/>
      <c r="H50" s="278"/>
      <c r="I50" s="378"/>
      <c r="J50" s="111"/>
      <c r="K50" s="111"/>
      <c r="L50" s="297"/>
      <c r="M50" s="111"/>
      <c r="N50" s="111"/>
      <c r="O50" s="297"/>
      <c r="P50" s="111">
        <f>SUM(Q50:Y50)+SUM(AK50:BA50)-AV50</f>
        <v>0</v>
      </c>
      <c r="Q50" s="297">
        <v>0</v>
      </c>
      <c r="R50" s="297"/>
      <c r="S50" s="111"/>
      <c r="T50" s="111"/>
      <c r="U50" s="297"/>
      <c r="V50" s="297">
        <v>0</v>
      </c>
      <c r="W50" s="297">
        <v>0</v>
      </c>
      <c r="X50" s="111"/>
      <c r="Y50" s="111">
        <f t="shared" si="4"/>
        <v>0</v>
      </c>
      <c r="Z50" s="436">
        <v>0</v>
      </c>
      <c r="AA50" s="111"/>
      <c r="AB50" s="111"/>
      <c r="AC50" s="297">
        <v>0</v>
      </c>
      <c r="AD50" s="111"/>
      <c r="AE50" s="111"/>
      <c r="AF50" s="297">
        <v>0</v>
      </c>
      <c r="AG50" s="297">
        <v>0</v>
      </c>
      <c r="AH50" s="297">
        <v>0</v>
      </c>
      <c r="AI50" s="111"/>
      <c r="AJ50" s="111"/>
      <c r="AK50" s="278"/>
      <c r="AL50" s="111"/>
      <c r="AM50" s="297"/>
      <c r="AN50" s="297">
        <v>0</v>
      </c>
      <c r="AO50" s="297">
        <v>0</v>
      </c>
      <c r="AP50" s="297"/>
      <c r="AQ50" s="297"/>
      <c r="AR50" s="111"/>
      <c r="AS50" s="297"/>
      <c r="AT50" s="297">
        <v>0</v>
      </c>
      <c r="AU50" s="111"/>
      <c r="AV50" s="434">
        <v>0</v>
      </c>
      <c r="AW50" s="297">
        <v>0</v>
      </c>
      <c r="AX50" s="111"/>
      <c r="AY50" s="111"/>
      <c r="AZ50" s="297">
        <v>0</v>
      </c>
      <c r="BA50" s="111"/>
      <c r="BB50" s="111"/>
      <c r="BC50" s="50">
        <f t="shared" si="7"/>
        <v>0</v>
      </c>
      <c r="BD50" s="111">
        <f>D50-BC50+AV57</f>
        <v>9.3071899999999985</v>
      </c>
      <c r="BE50" s="566">
        <v>9.3071899999999985</v>
      </c>
      <c r="BF50" s="573">
        <f t="shared" si="3"/>
        <v>0</v>
      </c>
      <c r="BG50" s="567"/>
    </row>
    <row r="51" spans="1:63">
      <c r="A51" s="47" t="s">
        <v>333</v>
      </c>
      <c r="B51" s="48" t="s">
        <v>80</v>
      </c>
      <c r="C51" s="54" t="s">
        <v>81</v>
      </c>
      <c r="D51" s="50">
        <f>VLOOKUP(C51,H1.HT!C52:D105,2,0)</f>
        <v>0</v>
      </c>
      <c r="E51" s="50">
        <f t="shared" si="6"/>
        <v>0</v>
      </c>
      <c r="F51" s="50"/>
      <c r="G51" s="50"/>
      <c r="H51" s="50"/>
      <c r="I51" s="378"/>
      <c r="J51" s="111"/>
      <c r="K51" s="111"/>
      <c r="L51" s="297"/>
      <c r="M51" s="111"/>
      <c r="N51" s="111"/>
      <c r="O51" s="297"/>
      <c r="P51" s="111">
        <f>SUM(Q51:Y51)+SUM(AK51:BA51)-AV51</f>
        <v>0</v>
      </c>
      <c r="Q51" s="297">
        <v>0</v>
      </c>
      <c r="R51" s="297"/>
      <c r="S51" s="111"/>
      <c r="T51" s="111"/>
      <c r="U51" s="297"/>
      <c r="V51" s="297">
        <v>0</v>
      </c>
      <c r="W51" s="297">
        <v>0</v>
      </c>
      <c r="X51" s="111"/>
      <c r="Y51" s="111">
        <f t="shared" si="4"/>
        <v>0</v>
      </c>
      <c r="Z51" s="436">
        <v>0</v>
      </c>
      <c r="AA51" s="111"/>
      <c r="AB51" s="111"/>
      <c r="AC51" s="297">
        <v>0</v>
      </c>
      <c r="AD51" s="111"/>
      <c r="AE51" s="111"/>
      <c r="AF51" s="297">
        <v>0</v>
      </c>
      <c r="AG51" s="297">
        <v>0</v>
      </c>
      <c r="AH51" s="297">
        <v>0</v>
      </c>
      <c r="AI51" s="111"/>
      <c r="AJ51" s="111"/>
      <c r="AK51" s="278"/>
      <c r="AL51" s="111"/>
      <c r="AM51" s="297"/>
      <c r="AN51" s="297">
        <v>0</v>
      </c>
      <c r="AO51" s="297">
        <v>0</v>
      </c>
      <c r="AP51" s="297"/>
      <c r="AQ51" s="297"/>
      <c r="AR51" s="111"/>
      <c r="AS51" s="297"/>
      <c r="AT51" s="297">
        <v>0</v>
      </c>
      <c r="AU51" s="111"/>
      <c r="AV51" s="297">
        <v>0</v>
      </c>
      <c r="AW51" s="297">
        <v>0</v>
      </c>
      <c r="AX51" s="111"/>
      <c r="AY51" s="111"/>
      <c r="AZ51" s="297">
        <v>0</v>
      </c>
      <c r="BA51" s="111"/>
      <c r="BB51" s="111"/>
      <c r="BC51" s="50">
        <v>0</v>
      </c>
      <c r="BD51" s="111">
        <f>D51-BC51+AW57</f>
        <v>4.6100000000000003</v>
      </c>
      <c r="BE51" s="566">
        <v>4.6100000000000003</v>
      </c>
      <c r="BF51" s="573">
        <f t="shared" si="3"/>
        <v>0</v>
      </c>
      <c r="BG51" s="567"/>
    </row>
    <row r="52" spans="1:63">
      <c r="A52" s="47" t="s">
        <v>334</v>
      </c>
      <c r="B52" s="48" t="s">
        <v>82</v>
      </c>
      <c r="C52" s="54" t="s">
        <v>83</v>
      </c>
      <c r="D52" s="50">
        <f>VLOOKUP(C52,H1.HT!C53:D106,2,0)</f>
        <v>0.48000000000000004</v>
      </c>
      <c r="E52" s="50">
        <f t="shared" si="6"/>
        <v>0</v>
      </c>
      <c r="F52" s="50"/>
      <c r="G52" s="50"/>
      <c r="H52" s="50"/>
      <c r="I52" s="378"/>
      <c r="J52" s="111"/>
      <c r="K52" s="111"/>
      <c r="L52" s="297"/>
      <c r="M52" s="111"/>
      <c r="N52" s="111"/>
      <c r="O52" s="297"/>
      <c r="P52" s="111">
        <f>SUM(Q52:Y52)+SUM(AK52:BA52)-AV52</f>
        <v>0</v>
      </c>
      <c r="Q52" s="297">
        <v>0</v>
      </c>
      <c r="R52" s="297"/>
      <c r="S52" s="111"/>
      <c r="T52" s="111"/>
      <c r="U52" s="297"/>
      <c r="V52" s="297">
        <v>0</v>
      </c>
      <c r="W52" s="297">
        <v>0</v>
      </c>
      <c r="X52" s="111"/>
      <c r="Y52" s="111">
        <f t="shared" si="4"/>
        <v>0</v>
      </c>
      <c r="Z52" s="436">
        <v>0</v>
      </c>
      <c r="AA52" s="111"/>
      <c r="AB52" s="111"/>
      <c r="AC52" s="297">
        <v>0</v>
      </c>
      <c r="AD52" s="111"/>
      <c r="AE52" s="111"/>
      <c r="AF52" s="297">
        <v>0</v>
      </c>
      <c r="AG52" s="297">
        <v>0</v>
      </c>
      <c r="AH52" s="297">
        <v>0</v>
      </c>
      <c r="AI52" s="111"/>
      <c r="AJ52" s="111"/>
      <c r="AK52" s="278"/>
      <c r="AL52" s="111"/>
      <c r="AM52" s="297"/>
      <c r="AN52" s="297">
        <v>0</v>
      </c>
      <c r="AO52" s="297">
        <v>0</v>
      </c>
      <c r="AP52" s="297"/>
      <c r="AQ52" s="297"/>
      <c r="AR52" s="111"/>
      <c r="AS52" s="297"/>
      <c r="AT52" s="297">
        <v>0</v>
      </c>
      <c r="AU52" s="111"/>
      <c r="AV52" s="297">
        <v>0</v>
      </c>
      <c r="AW52" s="297">
        <v>0</v>
      </c>
      <c r="AX52" s="274"/>
      <c r="AY52" s="111"/>
      <c r="AZ52" s="297">
        <v>0</v>
      </c>
      <c r="BA52" s="111"/>
      <c r="BB52" s="111"/>
      <c r="BC52" s="50">
        <f t="shared" si="7"/>
        <v>0</v>
      </c>
      <c r="BD52" s="111">
        <f>D52-BC52+AX57</f>
        <v>0.48000000000000004</v>
      </c>
      <c r="BE52" s="566">
        <v>0.48000000000000004</v>
      </c>
      <c r="BF52" s="573">
        <f t="shared" si="3"/>
        <v>0</v>
      </c>
      <c r="BG52" s="567"/>
    </row>
    <row r="53" spans="1:63">
      <c r="A53" s="47" t="s">
        <v>335</v>
      </c>
      <c r="B53" s="48" t="s">
        <v>84</v>
      </c>
      <c r="C53" s="54" t="s">
        <v>85</v>
      </c>
      <c r="D53" s="50">
        <f>VLOOKUP(C53,H1.HT!C54:D107,2,0)</f>
        <v>1082.76</v>
      </c>
      <c r="E53" s="50">
        <f t="shared" si="6"/>
        <v>0</v>
      </c>
      <c r="F53" s="50"/>
      <c r="G53" s="50"/>
      <c r="H53" s="50"/>
      <c r="I53" s="378"/>
      <c r="J53" s="111"/>
      <c r="K53" s="111"/>
      <c r="L53" s="297"/>
      <c r="M53" s="111"/>
      <c r="N53" s="111"/>
      <c r="O53" s="297"/>
      <c r="P53" s="111">
        <f>SUM(Q53:Y53)+SUM(AK53:BA53)-AY53</f>
        <v>6.18</v>
      </c>
      <c r="Q53" s="297">
        <v>0</v>
      </c>
      <c r="R53" s="297"/>
      <c r="S53" s="111"/>
      <c r="T53" s="111"/>
      <c r="U53" s="297"/>
      <c r="V53" s="297">
        <v>2.2999999999999998</v>
      </c>
      <c r="W53" s="297">
        <v>0</v>
      </c>
      <c r="X53" s="111"/>
      <c r="Y53" s="111">
        <f t="shared" si="4"/>
        <v>3.8800000000000003</v>
      </c>
      <c r="Z53" s="436">
        <v>0</v>
      </c>
      <c r="AA53" s="111"/>
      <c r="AB53" s="111"/>
      <c r="AC53" s="297">
        <v>0</v>
      </c>
      <c r="AD53" s="111"/>
      <c r="AE53" s="111"/>
      <c r="AF53" s="297">
        <v>0</v>
      </c>
      <c r="AG53" s="297">
        <v>0.1</v>
      </c>
      <c r="AH53" s="297">
        <v>3.7800000000000002</v>
      </c>
      <c r="AI53" s="111"/>
      <c r="AJ53" s="111"/>
      <c r="AK53" s="278"/>
      <c r="AL53" s="111"/>
      <c r="AM53" s="297"/>
      <c r="AN53" s="297">
        <v>0</v>
      </c>
      <c r="AO53" s="297">
        <v>0</v>
      </c>
      <c r="AP53" s="297"/>
      <c r="AQ53" s="297"/>
      <c r="AR53" s="111"/>
      <c r="AS53" s="297"/>
      <c r="AT53" s="297">
        <v>0</v>
      </c>
      <c r="AU53" s="111"/>
      <c r="AV53" s="297">
        <v>0</v>
      </c>
      <c r="AW53" s="297">
        <v>0</v>
      </c>
      <c r="AX53" s="111"/>
      <c r="AY53" s="274"/>
      <c r="AZ53" s="297">
        <v>0</v>
      </c>
      <c r="BA53" s="111"/>
      <c r="BB53" s="111"/>
      <c r="BC53" s="50">
        <f t="shared" si="7"/>
        <v>6.18</v>
      </c>
      <c r="BD53" s="111">
        <f>D53-BC53+AY57</f>
        <v>1076.58</v>
      </c>
      <c r="BE53" s="566">
        <v>1076.58</v>
      </c>
      <c r="BF53" s="573">
        <f t="shared" si="3"/>
        <v>0</v>
      </c>
      <c r="BG53" s="567"/>
    </row>
    <row r="54" spans="1:63">
      <c r="A54" s="47" t="s">
        <v>336</v>
      </c>
      <c r="B54" s="48" t="s">
        <v>86</v>
      </c>
      <c r="C54" s="54" t="s">
        <v>87</v>
      </c>
      <c r="D54" s="50">
        <f>VLOOKUP(C54,H1.HT!C55:D108,2,0)</f>
        <v>19.71</v>
      </c>
      <c r="E54" s="50">
        <f t="shared" si="6"/>
        <v>0</v>
      </c>
      <c r="F54" s="50"/>
      <c r="G54" s="50"/>
      <c r="H54" s="50"/>
      <c r="I54" s="378"/>
      <c r="J54" s="111"/>
      <c r="K54" s="111"/>
      <c r="L54" s="297"/>
      <c r="M54" s="111"/>
      <c r="N54" s="111"/>
      <c r="O54" s="297"/>
      <c r="P54" s="111">
        <f>SUM(Q54:Y54)+SUM(AK54:BA54)-AZ54</f>
        <v>2.02</v>
      </c>
      <c r="Q54" s="297">
        <v>0</v>
      </c>
      <c r="R54" s="297"/>
      <c r="S54" s="111"/>
      <c r="T54" s="111"/>
      <c r="U54" s="297"/>
      <c r="V54" s="297">
        <v>2.02</v>
      </c>
      <c r="W54" s="297">
        <v>0</v>
      </c>
      <c r="X54" s="111"/>
      <c r="Y54" s="111">
        <f t="shared" si="4"/>
        <v>0</v>
      </c>
      <c r="Z54" s="436">
        <v>0</v>
      </c>
      <c r="AA54" s="111"/>
      <c r="AB54" s="111"/>
      <c r="AC54" s="297">
        <v>0</v>
      </c>
      <c r="AD54" s="111"/>
      <c r="AE54" s="111"/>
      <c r="AF54" s="297">
        <v>0</v>
      </c>
      <c r="AG54" s="297">
        <v>0</v>
      </c>
      <c r="AH54" s="297">
        <v>0</v>
      </c>
      <c r="AI54" s="111"/>
      <c r="AJ54" s="111"/>
      <c r="AK54" s="278"/>
      <c r="AL54" s="111"/>
      <c r="AM54" s="297"/>
      <c r="AN54" s="297">
        <v>0</v>
      </c>
      <c r="AO54" s="297">
        <v>0</v>
      </c>
      <c r="AP54" s="297"/>
      <c r="AQ54" s="297"/>
      <c r="AR54" s="111"/>
      <c r="AS54" s="297"/>
      <c r="AT54" s="297">
        <v>0</v>
      </c>
      <c r="AU54" s="111"/>
      <c r="AV54" s="297">
        <v>0</v>
      </c>
      <c r="AW54" s="297">
        <v>0</v>
      </c>
      <c r="AX54" s="111"/>
      <c r="AY54" s="111"/>
      <c r="AZ54" s="299">
        <v>0</v>
      </c>
      <c r="BA54" s="111"/>
      <c r="BB54" s="111"/>
      <c r="BC54" s="50">
        <f t="shared" si="7"/>
        <v>2.02</v>
      </c>
      <c r="BD54" s="111">
        <f>D54-BC54+AZ57</f>
        <v>18.8</v>
      </c>
      <c r="BE54" s="566">
        <v>18.8</v>
      </c>
      <c r="BF54" s="573">
        <f t="shared" si="3"/>
        <v>0</v>
      </c>
      <c r="BG54" s="567"/>
    </row>
    <row r="55" spans="1:63">
      <c r="A55" s="47" t="s">
        <v>337</v>
      </c>
      <c r="B55" s="48" t="s">
        <v>88</v>
      </c>
      <c r="C55" s="54" t="s">
        <v>89</v>
      </c>
      <c r="D55" s="50">
        <f>VLOOKUP(C55,H1.HT!C56:D109,2,0)</f>
        <v>0</v>
      </c>
      <c r="E55" s="50">
        <f t="shared" si="6"/>
        <v>0</v>
      </c>
      <c r="F55" s="50"/>
      <c r="G55" s="50"/>
      <c r="H55" s="50"/>
      <c r="I55" s="378"/>
      <c r="J55" s="111"/>
      <c r="K55" s="111"/>
      <c r="L55" s="297"/>
      <c r="M55" s="111"/>
      <c r="N55" s="111"/>
      <c r="O55" s="297"/>
      <c r="P55" s="111">
        <f>SUM(Q55:Y55)+SUM(AK55:BA55)-BA55</f>
        <v>0</v>
      </c>
      <c r="Q55" s="297">
        <v>0</v>
      </c>
      <c r="R55" s="297"/>
      <c r="S55" s="111"/>
      <c r="T55" s="111"/>
      <c r="U55" s="297"/>
      <c r="V55" s="297">
        <v>0</v>
      </c>
      <c r="W55" s="297">
        <v>0</v>
      </c>
      <c r="X55" s="111"/>
      <c r="Y55" s="111">
        <f t="shared" si="4"/>
        <v>0</v>
      </c>
      <c r="Z55" s="436">
        <v>0</v>
      </c>
      <c r="AA55" s="111"/>
      <c r="AB55" s="111"/>
      <c r="AC55" s="297">
        <v>0</v>
      </c>
      <c r="AD55" s="111"/>
      <c r="AE55" s="111"/>
      <c r="AF55" s="297">
        <v>0</v>
      </c>
      <c r="AG55" s="297">
        <v>0</v>
      </c>
      <c r="AH55" s="297">
        <v>0</v>
      </c>
      <c r="AI55" s="111"/>
      <c r="AJ55" s="111"/>
      <c r="AK55" s="278"/>
      <c r="AL55" s="111"/>
      <c r="AM55" s="297"/>
      <c r="AN55" s="297">
        <v>0</v>
      </c>
      <c r="AO55" s="297">
        <v>0</v>
      </c>
      <c r="AP55" s="297"/>
      <c r="AQ55" s="297"/>
      <c r="AR55" s="111"/>
      <c r="AS55" s="297"/>
      <c r="AT55" s="297">
        <v>0</v>
      </c>
      <c r="AU55" s="111"/>
      <c r="AV55" s="297">
        <v>0</v>
      </c>
      <c r="AW55" s="297">
        <v>0</v>
      </c>
      <c r="AX55" s="111"/>
      <c r="AY55" s="111"/>
      <c r="AZ55" s="297">
        <v>0</v>
      </c>
      <c r="BA55" s="274"/>
      <c r="BB55" s="111"/>
      <c r="BC55" s="50">
        <f>E55+P55+BB55</f>
        <v>0</v>
      </c>
      <c r="BD55" s="111">
        <f>D55-BC55+BA57</f>
        <v>0</v>
      </c>
      <c r="BE55" s="577">
        <v>0</v>
      </c>
      <c r="BF55" s="573">
        <f t="shared" si="3"/>
        <v>0</v>
      </c>
      <c r="BG55" s="567"/>
    </row>
    <row r="56" spans="1:63" s="394" customFormat="1">
      <c r="A56" s="389">
        <v>3</v>
      </c>
      <c r="B56" s="390" t="s">
        <v>90</v>
      </c>
      <c r="C56" s="391" t="s">
        <v>91</v>
      </c>
      <c r="D56" s="285">
        <f>VLOOKUP(C56,H1.HT!C57:D110,2,0)</f>
        <v>1408.0732</v>
      </c>
      <c r="E56" s="285">
        <f t="shared" si="6"/>
        <v>0</v>
      </c>
      <c r="F56" s="285"/>
      <c r="G56" s="285"/>
      <c r="H56" s="285"/>
      <c r="I56" s="285"/>
      <c r="J56" s="352"/>
      <c r="K56" s="352"/>
      <c r="L56" s="352"/>
      <c r="M56" s="352"/>
      <c r="N56" s="352"/>
      <c r="O56" s="433"/>
      <c r="P56" s="352">
        <f>SUM(Q56:Y56)+SUM(AK56:BA56)</f>
        <v>2.4600000000000004</v>
      </c>
      <c r="Q56" s="433">
        <v>0</v>
      </c>
      <c r="R56" s="433"/>
      <c r="S56" s="352"/>
      <c r="T56" s="352"/>
      <c r="U56" s="433"/>
      <c r="V56" s="433">
        <v>0</v>
      </c>
      <c r="W56" s="433">
        <v>1</v>
      </c>
      <c r="X56" s="352"/>
      <c r="Y56" s="352">
        <f t="shared" si="4"/>
        <v>1.28</v>
      </c>
      <c r="Z56" s="435">
        <v>0.18</v>
      </c>
      <c r="AA56" s="352"/>
      <c r="AB56" s="352"/>
      <c r="AC56" s="433">
        <v>0.2</v>
      </c>
      <c r="AD56" s="352"/>
      <c r="AE56" s="352"/>
      <c r="AF56" s="433">
        <v>0.9</v>
      </c>
      <c r="AG56" s="433">
        <v>0</v>
      </c>
      <c r="AH56" s="433">
        <v>0</v>
      </c>
      <c r="AI56" s="352"/>
      <c r="AJ56" s="352"/>
      <c r="AK56" s="392"/>
      <c r="AL56" s="352"/>
      <c r="AM56" s="433"/>
      <c r="AN56" s="433">
        <v>0</v>
      </c>
      <c r="AO56" s="433">
        <v>0.18</v>
      </c>
      <c r="AP56" s="433"/>
      <c r="AQ56" s="433"/>
      <c r="AR56" s="352"/>
      <c r="AS56" s="433"/>
      <c r="AT56" s="433">
        <v>0</v>
      </c>
      <c r="AU56" s="352"/>
      <c r="AV56" s="296">
        <v>0</v>
      </c>
      <c r="AW56" s="433">
        <v>0</v>
      </c>
      <c r="AX56" s="352"/>
      <c r="AY56" s="352"/>
      <c r="AZ56" s="433">
        <v>0</v>
      </c>
      <c r="BA56" s="352"/>
      <c r="BB56" s="393"/>
      <c r="BC56" s="285">
        <f>E56+P56</f>
        <v>2.4600000000000004</v>
      </c>
      <c r="BD56" s="285">
        <f>D56-BC56+BB57</f>
        <v>1405.6132</v>
      </c>
      <c r="BE56" s="566">
        <v>1405.6132</v>
      </c>
      <c r="BF56" s="573">
        <f t="shared" si="3"/>
        <v>0</v>
      </c>
      <c r="BG56" s="567"/>
      <c r="BH56" s="568"/>
      <c r="BI56" s="568"/>
      <c r="BJ56" s="568"/>
      <c r="BK56" s="568"/>
    </row>
    <row r="57" spans="1:63">
      <c r="A57" s="353"/>
      <c r="B57" s="48" t="s">
        <v>164</v>
      </c>
      <c r="C57" s="354"/>
      <c r="D57" s="354"/>
      <c r="E57" s="303">
        <f>SUM(F57:O57)</f>
        <v>7.6</v>
      </c>
      <c r="F57" s="111">
        <f>F56+F18+F7</f>
        <v>0</v>
      </c>
      <c r="G57" s="111">
        <f t="shared" ref="G57:O57" si="9">G56+G18+G7</f>
        <v>0</v>
      </c>
      <c r="H57" s="111">
        <f t="shared" si="9"/>
        <v>0</v>
      </c>
      <c r="I57" s="111">
        <f t="shared" si="9"/>
        <v>7.6</v>
      </c>
      <c r="J57" s="111">
        <f t="shared" si="9"/>
        <v>0</v>
      </c>
      <c r="K57" s="111">
        <f t="shared" si="9"/>
        <v>0</v>
      </c>
      <c r="L57" s="111">
        <f t="shared" si="9"/>
        <v>0</v>
      </c>
      <c r="M57" s="111">
        <f t="shared" si="9"/>
        <v>0</v>
      </c>
      <c r="N57" s="111">
        <f t="shared" si="9"/>
        <v>0</v>
      </c>
      <c r="O57" s="111">
        <f t="shared" si="9"/>
        <v>0</v>
      </c>
      <c r="P57" s="303">
        <f>SUM(Q57:Y57)+SUM(AK57:BA57)</f>
        <v>161.47</v>
      </c>
      <c r="Q57" s="111">
        <f t="shared" ref="Q57:BA57" si="10">Q7+Q18+Q56</f>
        <v>1.87</v>
      </c>
      <c r="R57" s="111">
        <f t="shared" si="10"/>
        <v>0</v>
      </c>
      <c r="S57" s="111">
        <f t="shared" si="10"/>
        <v>0</v>
      </c>
      <c r="T57" s="111">
        <f t="shared" si="10"/>
        <v>0</v>
      </c>
      <c r="U57" s="111">
        <f t="shared" si="10"/>
        <v>0</v>
      </c>
      <c r="V57" s="111">
        <f t="shared" si="10"/>
        <v>32.019999999999996</v>
      </c>
      <c r="W57" s="111">
        <f t="shared" si="10"/>
        <v>1</v>
      </c>
      <c r="X57" s="111">
        <f t="shared" si="10"/>
        <v>0</v>
      </c>
      <c r="Y57" s="111">
        <f>SUM(Z57:AJ57)</f>
        <v>107.08</v>
      </c>
      <c r="Z57" s="111">
        <f>Z7+Z18+Z56</f>
        <v>0.64</v>
      </c>
      <c r="AA57" s="111">
        <f t="shared" si="10"/>
        <v>0</v>
      </c>
      <c r="AB57" s="111">
        <f t="shared" si="10"/>
        <v>0</v>
      </c>
      <c r="AC57" s="111">
        <f t="shared" si="10"/>
        <v>1.77</v>
      </c>
      <c r="AD57" s="111">
        <f t="shared" si="10"/>
        <v>0</v>
      </c>
      <c r="AE57" s="111">
        <f t="shared" si="10"/>
        <v>0</v>
      </c>
      <c r="AF57" s="111">
        <f t="shared" si="10"/>
        <v>82.66</v>
      </c>
      <c r="AG57" s="111">
        <f t="shared" si="10"/>
        <v>0.81000000000000016</v>
      </c>
      <c r="AH57" s="111">
        <f t="shared" si="10"/>
        <v>21.200000000000003</v>
      </c>
      <c r="AI57" s="111">
        <f t="shared" si="10"/>
        <v>0</v>
      </c>
      <c r="AJ57" s="111">
        <f t="shared" si="10"/>
        <v>0</v>
      </c>
      <c r="AK57" s="111">
        <f t="shared" si="10"/>
        <v>0</v>
      </c>
      <c r="AL57" s="111">
        <f t="shared" si="10"/>
        <v>0</v>
      </c>
      <c r="AM57" s="111">
        <f t="shared" si="10"/>
        <v>0</v>
      </c>
      <c r="AN57" s="111">
        <f t="shared" si="10"/>
        <v>11.219999999999999</v>
      </c>
      <c r="AO57" s="111">
        <f t="shared" si="10"/>
        <v>0.28999999999999998</v>
      </c>
      <c r="AP57" s="111">
        <f t="shared" si="10"/>
        <v>0</v>
      </c>
      <c r="AQ57" s="111">
        <f t="shared" si="10"/>
        <v>0</v>
      </c>
      <c r="AR57" s="111">
        <f t="shared" si="10"/>
        <v>0</v>
      </c>
      <c r="AS57" s="111">
        <f t="shared" si="10"/>
        <v>0</v>
      </c>
      <c r="AT57" s="111">
        <f t="shared" si="10"/>
        <v>1.29</v>
      </c>
      <c r="AU57" s="111">
        <f t="shared" si="10"/>
        <v>0</v>
      </c>
      <c r="AV57" s="111">
        <f t="shared" si="10"/>
        <v>0.98</v>
      </c>
      <c r="AW57" s="111">
        <f t="shared" si="10"/>
        <v>4.6100000000000003</v>
      </c>
      <c r="AX57" s="111">
        <f t="shared" si="10"/>
        <v>0</v>
      </c>
      <c r="AY57" s="111">
        <f t="shared" si="10"/>
        <v>0</v>
      </c>
      <c r="AZ57" s="111">
        <f t="shared" si="10"/>
        <v>1.1100000000000001</v>
      </c>
      <c r="BA57" s="111">
        <f t="shared" si="10"/>
        <v>0</v>
      </c>
      <c r="BB57" s="111">
        <f>BB7+BB18</f>
        <v>0</v>
      </c>
      <c r="BC57" s="111">
        <f>BC7+BC18+BC56</f>
        <v>169.07</v>
      </c>
      <c r="BD57" s="111"/>
      <c r="BF57" s="573"/>
    </row>
    <row r="58" spans="1:63" ht="20.25" customHeight="1">
      <c r="A58" s="355"/>
      <c r="B58" s="62" t="s">
        <v>396</v>
      </c>
      <c r="C58" s="355"/>
      <c r="D58" s="355"/>
      <c r="E58" s="275">
        <f>E57+E6-BC7</f>
        <v>115749.94150800002</v>
      </c>
      <c r="F58" s="275">
        <f>F57+F6-BC8</f>
        <v>1149.8665000000001</v>
      </c>
      <c r="G58" s="275">
        <f>G57+G6-BC9</f>
        <v>1079.1765</v>
      </c>
      <c r="H58" s="275">
        <f>H57+H6-BC10</f>
        <v>1334.7328399999999</v>
      </c>
      <c r="I58" s="275">
        <f>I57+I6-BC11</f>
        <v>3495.3349999999996</v>
      </c>
      <c r="J58" s="275">
        <f>J57+J6-BC12</f>
        <v>48427.090000000004</v>
      </c>
      <c r="K58" s="275">
        <f>K57+K6-BC13</f>
        <v>15322.29</v>
      </c>
      <c r="L58" s="275">
        <f>L57+L6-BC14</f>
        <v>45790.524568000001</v>
      </c>
      <c r="M58" s="275">
        <f>M57+M6-BC15</f>
        <v>227.6926</v>
      </c>
      <c r="N58" s="275">
        <f>N57+N6-BC16</f>
        <v>0</v>
      </c>
      <c r="O58" s="275">
        <f>O57+O6-BC17</f>
        <v>2.41</v>
      </c>
      <c r="P58" s="275">
        <f>P57+P6-BC18</f>
        <v>5365.6852620000009</v>
      </c>
      <c r="Q58" s="275">
        <f>Q57+Q6-BC19</f>
        <v>131.05000000000001</v>
      </c>
      <c r="R58" s="275">
        <f>R57+R6-BC20</f>
        <v>0.77</v>
      </c>
      <c r="S58" s="275">
        <f>S57+S6-BC21</f>
        <v>0</v>
      </c>
      <c r="T58" s="275">
        <f>T57+T6-BC22</f>
        <v>0</v>
      </c>
      <c r="U58" s="275">
        <f>U57+U6-BC23</f>
        <v>26.8</v>
      </c>
      <c r="V58" s="275">
        <f>V57+V6-BC24</f>
        <v>32.674199999999999</v>
      </c>
      <c r="W58" s="275">
        <f>W57+W6-BC25</f>
        <v>17.155800000000003</v>
      </c>
      <c r="X58" s="275">
        <f>X57+X6-BC26</f>
        <v>13.969999999999999</v>
      </c>
      <c r="Y58" s="275">
        <f>Y57+Y6-BC27</f>
        <v>3292.5933250000007</v>
      </c>
      <c r="Z58" s="275">
        <f>AW57+Z6-BC28</f>
        <v>20.452289999999998</v>
      </c>
      <c r="AA58" s="275">
        <f>AA57+AA6-BC29</f>
        <v>0</v>
      </c>
      <c r="AB58" s="275">
        <f>AB57+AB6-BC30</f>
        <v>6.6899999999999995</v>
      </c>
      <c r="AC58" s="275">
        <f>AC57+AC6-BC31</f>
        <v>45.88000000000001</v>
      </c>
      <c r="AD58" s="275">
        <f>AD57+AD6-BC32</f>
        <v>19.259999999999998</v>
      </c>
      <c r="AE58" s="275">
        <f>AE57+AE6-BC33</f>
        <v>0.87</v>
      </c>
      <c r="AF58" s="275">
        <f>AF57+AF6-BC34</f>
        <v>724.85585300000002</v>
      </c>
      <c r="AG58" s="275">
        <f>AG57+AG6-BC35</f>
        <v>90.76</v>
      </c>
      <c r="AH58" s="275">
        <f>AH57+AH6-BC36</f>
        <v>2383.1251820000002</v>
      </c>
      <c r="AI58" s="275">
        <f>AI57+AI6-BC37</f>
        <v>1.3000000000000005</v>
      </c>
      <c r="AJ58" s="275">
        <f>AJ57+AJ6-BC38</f>
        <v>3.37</v>
      </c>
      <c r="AK58" s="275">
        <f>AK57+AK6-BC39</f>
        <v>43.64</v>
      </c>
      <c r="AL58" s="275">
        <f>AL57+AL6-BC40</f>
        <v>0</v>
      </c>
      <c r="AM58" s="275">
        <f>AM57+AM6-BC41</f>
        <v>1.03</v>
      </c>
      <c r="AN58" s="275">
        <f>AN57+AN6-BC42</f>
        <v>442.9985769999999</v>
      </c>
      <c r="AO58" s="275">
        <f>AO57+AO6-BC43</f>
        <v>88.878689999999992</v>
      </c>
      <c r="AP58" s="275">
        <f>AP57+AP6-BC44</f>
        <v>23.417480000000001</v>
      </c>
      <c r="AQ58" s="275">
        <f>AQ57+AQ6-BC45</f>
        <v>4.97</v>
      </c>
      <c r="AR58" s="275">
        <f>AR57+AR6-BC46</f>
        <v>0</v>
      </c>
      <c r="AS58" s="275">
        <f>AS57+AS6-BC47</f>
        <v>0.64</v>
      </c>
      <c r="AT58" s="275">
        <f>AT57+AT6-BC48</f>
        <v>114.10000000000001</v>
      </c>
      <c r="AU58" s="275">
        <f>AU57+AU6-BC49</f>
        <v>21.22</v>
      </c>
      <c r="AV58" s="275">
        <f>AV57+AV6-BC50</f>
        <v>9.3071899999999985</v>
      </c>
      <c r="AW58" s="275">
        <f>AW6+AW57-BC51</f>
        <v>4.6100000000000003</v>
      </c>
      <c r="AX58" s="275">
        <f>AX57+AX6-BC52</f>
        <v>0.48000000000000004</v>
      </c>
      <c r="AY58" s="275">
        <f>AY57+AY6-BC53</f>
        <v>1076.58</v>
      </c>
      <c r="AZ58" s="275">
        <f>AZ57+AZ6-BC54</f>
        <v>18.8</v>
      </c>
      <c r="BA58" s="275">
        <f>BA57+BA6-BC55</f>
        <v>0</v>
      </c>
      <c r="BB58" s="275">
        <f>BB57+BB6-BC56</f>
        <v>1405.6132</v>
      </c>
      <c r="BC58" s="275"/>
      <c r="BD58" s="112"/>
    </row>
    <row r="59" spans="1:63"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</row>
    <row r="60" spans="1:63"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D60" s="41">
        <f>E57+P57+BB57</f>
        <v>169.07</v>
      </c>
    </row>
  </sheetData>
  <mergeCells count="9">
    <mergeCell ref="E4:BB4"/>
    <mergeCell ref="E2:AK2"/>
    <mergeCell ref="BB3:BD3"/>
    <mergeCell ref="A4:A5"/>
    <mergeCell ref="B4:B5"/>
    <mergeCell ref="C4:C5"/>
    <mergeCell ref="D4:D5"/>
    <mergeCell ref="BC4:BC5"/>
    <mergeCell ref="BD4:BD5"/>
  </mergeCells>
  <phoneticPr fontId="22" type="noConversion"/>
  <pageMargins left="1.1811023622047245" right="0.39370078740157483" top="0.47244094488188981" bottom="0.47244094488188981" header="0.31496062992125984" footer="0.31496062992125984"/>
  <pageSetup paperSize="8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J12"/>
  <sheetViews>
    <sheetView workbookViewId="0">
      <selection activeCell="K11" sqref="K11:K12"/>
    </sheetView>
  </sheetViews>
  <sheetFormatPr defaultRowHeight="15"/>
  <cols>
    <col min="1" max="1" width="4" bestFit="1" customWidth="1"/>
    <col min="2" max="2" width="64" bestFit="1" customWidth="1"/>
    <col min="3" max="3" width="4.5703125" bestFit="1" customWidth="1"/>
    <col min="4" max="4" width="6.42578125" bestFit="1" customWidth="1"/>
    <col min="5" max="5" width="5.28515625" bestFit="1" customWidth="1"/>
    <col min="6" max="6" width="7.5703125" bestFit="1" customWidth="1"/>
    <col min="7" max="7" width="9.85546875" bestFit="1" customWidth="1"/>
    <col min="8" max="8" width="5" bestFit="1" customWidth="1"/>
    <col min="9" max="9" width="6.85546875" bestFit="1" customWidth="1"/>
    <col min="10" max="10" width="15.5703125" bestFit="1" customWidth="1"/>
    <col min="11" max="11" width="5" bestFit="1" customWidth="1"/>
    <col min="12" max="12" width="3.42578125" bestFit="1" customWidth="1"/>
    <col min="13" max="13" width="5" bestFit="1" customWidth="1"/>
    <col min="14" max="14" width="4.5703125" bestFit="1" customWidth="1"/>
    <col min="15" max="15" width="4.42578125" bestFit="1" customWidth="1"/>
    <col min="16" max="16" width="5" bestFit="1" customWidth="1"/>
    <col min="17" max="17" width="4.42578125" bestFit="1" customWidth="1"/>
    <col min="18" max="18" width="4.5703125" bestFit="1" customWidth="1"/>
    <col min="19" max="19" width="4.7109375" bestFit="1" customWidth="1"/>
    <col min="20" max="21" width="5" bestFit="1" customWidth="1"/>
    <col min="22" max="22" width="5.140625" bestFit="1" customWidth="1"/>
    <col min="23" max="23" width="4.85546875" bestFit="1" customWidth="1"/>
    <col min="24" max="24" width="5" bestFit="1" customWidth="1"/>
    <col min="25" max="25" width="4.7109375" bestFit="1" customWidth="1"/>
    <col min="26" max="26" width="4.85546875" bestFit="1" customWidth="1"/>
    <col min="27" max="27" width="4.28515625" bestFit="1" customWidth="1"/>
    <col min="28" max="28" width="4.140625" bestFit="1" customWidth="1"/>
    <col min="29" max="29" width="4.5703125" bestFit="1" customWidth="1"/>
    <col min="30" max="30" width="5.140625" bestFit="1" customWidth="1"/>
    <col min="31" max="31" width="4.28515625" bestFit="1" customWidth="1"/>
    <col min="32" max="32" width="4.140625" bestFit="1" customWidth="1"/>
    <col min="33" max="34" width="5" bestFit="1" customWidth="1"/>
    <col min="35" max="35" width="4.7109375" bestFit="1" customWidth="1"/>
    <col min="36" max="36" width="4.42578125" bestFit="1" customWidth="1"/>
    <col min="37" max="37" width="5" bestFit="1" customWidth="1"/>
    <col min="38" max="38" width="4.28515625" bestFit="1" customWidth="1"/>
    <col min="39" max="40" width="4.7109375" bestFit="1" customWidth="1"/>
    <col min="41" max="41" width="5" bestFit="1" customWidth="1"/>
    <col min="42" max="42" width="4.5703125" bestFit="1" customWidth="1"/>
    <col min="43" max="43" width="4.7109375" bestFit="1" customWidth="1"/>
    <col min="44" max="44" width="5" bestFit="1" customWidth="1"/>
    <col min="45" max="45" width="4.5703125" bestFit="1" customWidth="1"/>
    <col min="46" max="46" width="4.42578125" bestFit="1" customWidth="1"/>
    <col min="47" max="47" width="4.7109375" bestFit="1" customWidth="1"/>
    <col min="48" max="48" width="4.85546875" bestFit="1" customWidth="1"/>
    <col min="49" max="49" width="4.7109375" bestFit="1" customWidth="1"/>
    <col min="50" max="50" width="4.140625" bestFit="1" customWidth="1"/>
    <col min="51" max="51" width="4.28515625" bestFit="1" customWidth="1"/>
    <col min="52" max="52" width="5.140625" bestFit="1" customWidth="1"/>
    <col min="53" max="53" width="4.85546875" bestFit="1" customWidth="1"/>
    <col min="54" max="54" width="4.7109375" bestFit="1" customWidth="1"/>
    <col min="55" max="55" width="4.28515625" bestFit="1" customWidth="1"/>
    <col min="56" max="56" width="4.5703125" bestFit="1" customWidth="1"/>
    <col min="57" max="57" width="4.7109375" bestFit="1" customWidth="1"/>
    <col min="58" max="58" width="4" bestFit="1" customWidth="1"/>
    <col min="59" max="59" width="4.85546875" bestFit="1" customWidth="1"/>
    <col min="60" max="60" width="5.42578125" bestFit="1" customWidth="1"/>
    <col min="61" max="61" width="4.7109375" bestFit="1" customWidth="1"/>
    <col min="62" max="62" width="4.42578125" bestFit="1" customWidth="1"/>
  </cols>
  <sheetData>
    <row r="1" spans="1:62" ht="15.75" thickBot="1">
      <c r="A1" s="603" t="s">
        <v>2</v>
      </c>
      <c r="B1" s="603" t="s">
        <v>206</v>
      </c>
      <c r="C1" s="603" t="s">
        <v>351</v>
      </c>
      <c r="D1" s="603" t="s">
        <v>341</v>
      </c>
      <c r="E1" s="603" t="s">
        <v>585</v>
      </c>
      <c r="F1" s="603" t="s">
        <v>343</v>
      </c>
      <c r="G1" s="603" t="s">
        <v>345</v>
      </c>
      <c r="H1" s="603" t="s">
        <v>338</v>
      </c>
      <c r="I1" s="603" t="s">
        <v>339</v>
      </c>
      <c r="J1" s="603" t="s">
        <v>340</v>
      </c>
      <c r="K1" s="603" t="s">
        <v>353</v>
      </c>
      <c r="L1" s="603" t="s">
        <v>354</v>
      </c>
      <c r="M1" s="603" t="s">
        <v>9</v>
      </c>
      <c r="N1" s="603" t="s">
        <v>12</v>
      </c>
      <c r="O1" s="603" t="s">
        <v>14</v>
      </c>
      <c r="P1" s="603" t="s">
        <v>16</v>
      </c>
      <c r="Q1" s="603" t="s">
        <v>18</v>
      </c>
      <c r="R1" s="603" t="s">
        <v>20</v>
      </c>
      <c r="S1" s="603" t="s">
        <v>22</v>
      </c>
      <c r="T1" s="603" t="s">
        <v>24</v>
      </c>
      <c r="U1" s="603" t="s">
        <v>26</v>
      </c>
      <c r="V1" s="603" t="s">
        <v>28</v>
      </c>
      <c r="W1" s="603" t="s">
        <v>30</v>
      </c>
      <c r="X1" s="603" t="s">
        <v>32</v>
      </c>
      <c r="Y1" s="603" t="s">
        <v>36</v>
      </c>
      <c r="Z1" s="603" t="s">
        <v>39</v>
      </c>
      <c r="AA1" s="603" t="s">
        <v>42</v>
      </c>
      <c r="AB1" s="603" t="s">
        <v>45</v>
      </c>
      <c r="AC1" s="603" t="s">
        <v>47</v>
      </c>
      <c r="AD1" s="603" t="s">
        <v>49</v>
      </c>
      <c r="AE1" s="603" t="s">
        <v>51</v>
      </c>
      <c r="AF1" s="603" t="s">
        <v>53</v>
      </c>
      <c r="AG1" s="603" t="s">
        <v>55</v>
      </c>
      <c r="AH1" s="603" t="s">
        <v>210</v>
      </c>
      <c r="AI1" s="603" t="s">
        <v>213</v>
      </c>
      <c r="AJ1" s="603" t="s">
        <v>216</v>
      </c>
      <c r="AK1" s="603" t="s">
        <v>182</v>
      </c>
      <c r="AL1" s="603" t="s">
        <v>221</v>
      </c>
      <c r="AM1" s="603" t="s">
        <v>224</v>
      </c>
      <c r="AN1" s="603" t="s">
        <v>180</v>
      </c>
      <c r="AO1" s="603" t="s">
        <v>181</v>
      </c>
      <c r="AP1" s="603" t="s">
        <v>190</v>
      </c>
      <c r="AQ1" s="603" t="s">
        <v>233</v>
      </c>
      <c r="AR1" s="603" t="s">
        <v>191</v>
      </c>
      <c r="AS1" s="603" t="s">
        <v>57</v>
      </c>
      <c r="AT1" s="603" t="s">
        <v>59</v>
      </c>
      <c r="AU1" s="603" t="s">
        <v>61</v>
      </c>
      <c r="AV1" s="603" t="s">
        <v>63</v>
      </c>
      <c r="AW1" s="603" t="s">
        <v>65</v>
      </c>
      <c r="AX1" s="603" t="s">
        <v>67</v>
      </c>
      <c r="AY1" s="603" t="s">
        <v>69</v>
      </c>
      <c r="AZ1" s="603" t="s">
        <v>71</v>
      </c>
      <c r="BA1" s="603" t="s">
        <v>73</v>
      </c>
      <c r="BB1" s="603" t="s">
        <v>75</v>
      </c>
      <c r="BC1" s="603" t="s">
        <v>77</v>
      </c>
      <c r="BD1" s="603" t="s">
        <v>79</v>
      </c>
      <c r="BE1" s="603" t="s">
        <v>81</v>
      </c>
      <c r="BF1" s="603" t="s">
        <v>83</v>
      </c>
      <c r="BG1" s="603" t="s">
        <v>85</v>
      </c>
      <c r="BH1" s="603" t="s">
        <v>87</v>
      </c>
      <c r="BI1" s="603" t="s">
        <v>89</v>
      </c>
      <c r="BJ1" s="603" t="s">
        <v>91</v>
      </c>
    </row>
    <row r="2" spans="1:62">
      <c r="A2" s="604">
        <v>51</v>
      </c>
      <c r="B2" s="604" t="s">
        <v>372</v>
      </c>
      <c r="C2" s="604" t="s">
        <v>576</v>
      </c>
      <c r="D2" s="604"/>
      <c r="E2" s="604"/>
      <c r="F2" s="604"/>
      <c r="G2" s="604"/>
      <c r="H2" s="604">
        <v>0.15</v>
      </c>
      <c r="I2" s="604" t="s">
        <v>63</v>
      </c>
      <c r="J2" s="604" t="s">
        <v>177</v>
      </c>
      <c r="K2" s="604">
        <v>0.15</v>
      </c>
      <c r="L2" s="604" t="s">
        <v>355</v>
      </c>
      <c r="M2" s="604">
        <v>0</v>
      </c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>
        <v>0.15</v>
      </c>
      <c r="Y2" s="604"/>
      <c r="Z2" s="604"/>
      <c r="AA2" s="604"/>
      <c r="AB2" s="604"/>
      <c r="AC2" s="604"/>
      <c r="AD2" s="604"/>
      <c r="AE2" s="604"/>
      <c r="AF2" s="604"/>
      <c r="AG2" s="604">
        <v>0.15</v>
      </c>
      <c r="AH2" s="604"/>
      <c r="AI2" s="604"/>
      <c r="AJ2" s="604"/>
      <c r="AK2" s="604"/>
      <c r="AL2" s="604"/>
      <c r="AM2" s="604"/>
      <c r="AN2" s="604"/>
      <c r="AO2" s="604"/>
      <c r="AP2" s="604"/>
      <c r="AQ2" s="604"/>
      <c r="AR2" s="604">
        <v>0.15</v>
      </c>
      <c r="AS2" s="604"/>
      <c r="AT2" s="604"/>
      <c r="AU2" s="604"/>
      <c r="AV2" s="604"/>
      <c r="AW2" s="604"/>
      <c r="AX2" s="604"/>
      <c r="AY2" s="604"/>
      <c r="AZ2" s="604"/>
      <c r="BA2" s="604"/>
      <c r="BB2" s="604"/>
      <c r="BC2" s="604"/>
      <c r="BD2" s="604"/>
      <c r="BE2" s="604"/>
      <c r="BF2" s="604"/>
      <c r="BG2" s="604"/>
      <c r="BH2" s="604"/>
      <c r="BI2" s="604"/>
      <c r="BJ2" s="604"/>
    </row>
    <row r="3" spans="1:62">
      <c r="A3" s="604">
        <v>46</v>
      </c>
      <c r="B3" s="604" t="s">
        <v>372</v>
      </c>
      <c r="C3" s="604" t="s">
        <v>576</v>
      </c>
      <c r="D3" s="604"/>
      <c r="E3" s="604"/>
      <c r="F3" s="604"/>
      <c r="G3" s="604"/>
      <c r="H3" s="604">
        <v>1.98</v>
      </c>
      <c r="I3" s="604" t="s">
        <v>63</v>
      </c>
      <c r="J3" s="604" t="s">
        <v>175</v>
      </c>
      <c r="K3" s="604">
        <v>1.98</v>
      </c>
      <c r="L3" s="604" t="s">
        <v>355</v>
      </c>
      <c r="M3" s="604">
        <v>1.98</v>
      </c>
      <c r="N3" s="604"/>
      <c r="O3" s="604"/>
      <c r="P3" s="604"/>
      <c r="Q3" s="604"/>
      <c r="R3" s="604"/>
      <c r="S3" s="604"/>
      <c r="T3" s="604"/>
      <c r="U3" s="604">
        <v>1.98</v>
      </c>
      <c r="V3" s="604"/>
      <c r="W3" s="604"/>
      <c r="X3" s="604">
        <v>0</v>
      </c>
      <c r="Y3" s="604"/>
      <c r="Z3" s="604"/>
      <c r="AA3" s="604"/>
      <c r="AB3" s="604"/>
      <c r="AC3" s="604"/>
      <c r="AD3" s="604"/>
      <c r="AE3" s="604"/>
      <c r="AF3" s="604"/>
      <c r="AG3" s="604">
        <v>0</v>
      </c>
      <c r="AH3" s="604"/>
      <c r="AI3" s="604"/>
      <c r="AJ3" s="604"/>
      <c r="AK3" s="604"/>
      <c r="AL3" s="604"/>
      <c r="AM3" s="604"/>
      <c r="AN3" s="604"/>
      <c r="AO3" s="604"/>
      <c r="AP3" s="604"/>
      <c r="AQ3" s="604"/>
      <c r="AR3" s="604"/>
      <c r="AS3" s="604"/>
      <c r="AT3" s="604"/>
      <c r="AU3" s="604"/>
      <c r="AV3" s="604"/>
      <c r="AW3" s="604"/>
      <c r="AX3" s="604"/>
      <c r="AY3" s="604"/>
      <c r="AZ3" s="604"/>
      <c r="BA3" s="604"/>
      <c r="BB3" s="604"/>
      <c r="BC3" s="604"/>
      <c r="BD3" s="604"/>
      <c r="BE3" s="604"/>
      <c r="BF3" s="604"/>
      <c r="BG3" s="604"/>
      <c r="BH3" s="604"/>
      <c r="BI3" s="604"/>
      <c r="BJ3" s="604"/>
    </row>
    <row r="4" spans="1:62">
      <c r="A4" s="604">
        <v>49</v>
      </c>
      <c r="B4" s="604" t="s">
        <v>372</v>
      </c>
      <c r="C4" s="604" t="s">
        <v>576</v>
      </c>
      <c r="D4" s="604"/>
      <c r="E4" s="604"/>
      <c r="F4" s="604"/>
      <c r="G4" s="604"/>
      <c r="H4" s="604">
        <v>0.05</v>
      </c>
      <c r="I4" s="604" t="s">
        <v>63</v>
      </c>
      <c r="J4" s="604" t="s">
        <v>175</v>
      </c>
      <c r="K4" s="604">
        <v>0.05</v>
      </c>
      <c r="L4" s="604" t="s">
        <v>355</v>
      </c>
      <c r="M4" s="604">
        <v>0</v>
      </c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>
        <v>0.05</v>
      </c>
      <c r="Y4" s="604"/>
      <c r="Z4" s="604"/>
      <c r="AA4" s="604"/>
      <c r="AB4" s="604"/>
      <c r="AC4" s="604"/>
      <c r="AD4" s="604"/>
      <c r="AE4" s="604"/>
      <c r="AF4" s="604"/>
      <c r="AG4" s="604">
        <v>0.05</v>
      </c>
      <c r="AH4" s="604">
        <v>0.05</v>
      </c>
      <c r="AI4" s="604"/>
      <c r="AJ4" s="604"/>
      <c r="AK4" s="604"/>
      <c r="AL4" s="604"/>
      <c r="AM4" s="604"/>
      <c r="AN4" s="604"/>
      <c r="AO4" s="604"/>
      <c r="AP4" s="604"/>
      <c r="AQ4" s="604"/>
      <c r="AR4" s="604"/>
      <c r="AS4" s="604"/>
      <c r="AT4" s="604"/>
      <c r="AU4" s="604"/>
      <c r="AV4" s="604"/>
      <c r="AW4" s="604"/>
      <c r="AX4" s="604"/>
      <c r="AY4" s="604"/>
      <c r="AZ4" s="604"/>
      <c r="BA4" s="604"/>
      <c r="BB4" s="604"/>
      <c r="BC4" s="604"/>
      <c r="BD4" s="604"/>
      <c r="BE4" s="604"/>
      <c r="BF4" s="604"/>
      <c r="BG4" s="604"/>
      <c r="BH4" s="604"/>
      <c r="BI4" s="604"/>
      <c r="BJ4" s="604"/>
    </row>
    <row r="5" spans="1:62">
      <c r="A5" s="604">
        <v>48</v>
      </c>
      <c r="B5" s="604" t="s">
        <v>372</v>
      </c>
      <c r="C5" s="604" t="s">
        <v>576</v>
      </c>
      <c r="D5" s="604"/>
      <c r="E5" s="604"/>
      <c r="F5" s="604"/>
      <c r="G5" s="604"/>
      <c r="H5" s="604">
        <v>7.0000000000000007E-2</v>
      </c>
      <c r="I5" s="604" t="s">
        <v>63</v>
      </c>
      <c r="J5" s="604" t="s">
        <v>175</v>
      </c>
      <c r="K5" s="604">
        <v>7.0000000000000007E-2</v>
      </c>
      <c r="L5" s="604" t="s">
        <v>355</v>
      </c>
      <c r="M5" s="604">
        <v>0</v>
      </c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>
        <v>7.0000000000000007E-2</v>
      </c>
      <c r="Y5" s="604"/>
      <c r="Z5" s="604"/>
      <c r="AA5" s="604"/>
      <c r="AB5" s="604"/>
      <c r="AC5" s="604"/>
      <c r="AD5" s="604"/>
      <c r="AE5" s="604"/>
      <c r="AF5" s="604"/>
      <c r="AG5" s="604">
        <v>7.0000000000000007E-2</v>
      </c>
      <c r="AH5" s="604">
        <v>7.0000000000000007E-2</v>
      </c>
      <c r="AI5" s="604"/>
      <c r="AJ5" s="604"/>
      <c r="AK5" s="604"/>
      <c r="AL5" s="604"/>
      <c r="AM5" s="604"/>
      <c r="AN5" s="604"/>
      <c r="AO5" s="604"/>
      <c r="AP5" s="604"/>
      <c r="AQ5" s="604"/>
      <c r="AR5" s="604"/>
      <c r="AS5" s="604"/>
      <c r="AT5" s="604"/>
      <c r="AU5" s="604"/>
      <c r="AV5" s="604"/>
      <c r="AW5" s="604"/>
      <c r="AX5" s="604"/>
      <c r="AY5" s="604"/>
      <c r="AZ5" s="604"/>
      <c r="BA5" s="604"/>
      <c r="BB5" s="604"/>
      <c r="BC5" s="604"/>
      <c r="BD5" s="604"/>
      <c r="BE5" s="604"/>
      <c r="BF5" s="604"/>
      <c r="BG5" s="604"/>
      <c r="BH5" s="604"/>
      <c r="BI5" s="604"/>
      <c r="BJ5" s="604"/>
    </row>
    <row r="6" spans="1:62">
      <c r="A6" s="604">
        <v>47</v>
      </c>
      <c r="B6" s="604" t="s">
        <v>372</v>
      </c>
      <c r="C6" s="604" t="s">
        <v>576</v>
      </c>
      <c r="D6" s="604"/>
      <c r="E6" s="604"/>
      <c r="F6" s="604"/>
      <c r="G6" s="604"/>
      <c r="H6" s="604">
        <v>0.03</v>
      </c>
      <c r="I6" s="604" t="s">
        <v>63</v>
      </c>
      <c r="J6" s="604" t="s">
        <v>186</v>
      </c>
      <c r="K6" s="604">
        <v>0.03</v>
      </c>
      <c r="L6" s="604" t="s">
        <v>355</v>
      </c>
      <c r="M6" s="604">
        <v>0</v>
      </c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>
        <v>0.03</v>
      </c>
      <c r="Y6" s="604"/>
      <c r="Z6" s="604"/>
      <c r="AA6" s="604"/>
      <c r="AB6" s="604"/>
      <c r="AC6" s="604"/>
      <c r="AD6" s="604"/>
      <c r="AE6" s="604"/>
      <c r="AF6" s="604"/>
      <c r="AG6" s="604">
        <v>0.03</v>
      </c>
      <c r="AH6" s="604"/>
      <c r="AI6" s="604"/>
      <c r="AJ6" s="604"/>
      <c r="AK6" s="604"/>
      <c r="AL6" s="604"/>
      <c r="AM6" s="604"/>
      <c r="AN6" s="604"/>
      <c r="AO6" s="604">
        <v>0.03</v>
      </c>
      <c r="AP6" s="604"/>
      <c r="AQ6" s="604"/>
      <c r="AR6" s="604"/>
      <c r="AS6" s="604"/>
      <c r="AT6" s="604"/>
      <c r="AU6" s="604"/>
      <c r="AV6" s="604"/>
      <c r="AW6" s="604"/>
      <c r="AX6" s="604"/>
      <c r="AY6" s="604"/>
      <c r="AZ6" s="604"/>
      <c r="BA6" s="604"/>
      <c r="BB6" s="604"/>
      <c r="BC6" s="604"/>
      <c r="BD6" s="604"/>
      <c r="BE6" s="604"/>
      <c r="BF6" s="604"/>
      <c r="BG6" s="604"/>
      <c r="BH6" s="604"/>
      <c r="BI6" s="604"/>
      <c r="BJ6" s="604"/>
    </row>
    <row r="7" spans="1:62">
      <c r="A7" s="604">
        <v>45</v>
      </c>
      <c r="B7" s="604" t="s">
        <v>372</v>
      </c>
      <c r="C7" s="604" t="s">
        <v>576</v>
      </c>
      <c r="D7" s="604"/>
      <c r="E7" s="604"/>
      <c r="F7" s="604"/>
      <c r="G7" s="604"/>
      <c r="H7" s="604">
        <v>1.1000000000000001</v>
      </c>
      <c r="I7" s="604" t="s">
        <v>63</v>
      </c>
      <c r="J7" s="604" t="s">
        <v>186</v>
      </c>
      <c r="K7" s="604">
        <v>1.1000000000000001</v>
      </c>
      <c r="L7" s="604" t="s">
        <v>355</v>
      </c>
      <c r="M7" s="604">
        <v>1.1000000000000001</v>
      </c>
      <c r="N7" s="604"/>
      <c r="O7" s="604"/>
      <c r="P7" s="604"/>
      <c r="Q7" s="604"/>
      <c r="R7" s="604"/>
      <c r="S7" s="604"/>
      <c r="T7" s="604"/>
      <c r="U7" s="604">
        <v>1.1000000000000001</v>
      </c>
      <c r="V7" s="604"/>
      <c r="W7" s="604"/>
      <c r="X7" s="604">
        <v>0</v>
      </c>
      <c r="Y7" s="604"/>
      <c r="Z7" s="604"/>
      <c r="AA7" s="604"/>
      <c r="AB7" s="604"/>
      <c r="AC7" s="604"/>
      <c r="AD7" s="604"/>
      <c r="AE7" s="604"/>
      <c r="AF7" s="604"/>
      <c r="AG7" s="604">
        <v>0</v>
      </c>
      <c r="AH7" s="604"/>
      <c r="AI7" s="604"/>
      <c r="AJ7" s="604"/>
      <c r="AK7" s="604"/>
      <c r="AL7" s="604"/>
      <c r="AM7" s="604"/>
      <c r="AN7" s="604"/>
      <c r="AO7" s="604"/>
      <c r="AP7" s="604"/>
      <c r="AQ7" s="604"/>
      <c r="AR7" s="604"/>
      <c r="AS7" s="604"/>
      <c r="AT7" s="604"/>
      <c r="AU7" s="604"/>
      <c r="AV7" s="604"/>
      <c r="AW7" s="604"/>
      <c r="AX7" s="604"/>
      <c r="AY7" s="604"/>
      <c r="AZ7" s="604"/>
      <c r="BA7" s="604"/>
      <c r="BB7" s="604"/>
      <c r="BC7" s="604"/>
      <c r="BD7" s="604"/>
      <c r="BE7" s="604"/>
      <c r="BF7" s="604"/>
      <c r="BG7" s="604"/>
      <c r="BH7" s="604"/>
      <c r="BI7" s="604"/>
      <c r="BJ7" s="604"/>
    </row>
    <row r="8" spans="1:62">
      <c r="A8" s="604">
        <v>50</v>
      </c>
      <c r="B8" s="604" t="s">
        <v>381</v>
      </c>
      <c r="C8" s="604" t="s">
        <v>576</v>
      </c>
      <c r="D8" s="604"/>
      <c r="E8" s="604"/>
      <c r="F8" s="604"/>
      <c r="G8" s="604"/>
      <c r="H8" s="604">
        <v>0.15</v>
      </c>
      <c r="I8" s="604" t="s">
        <v>63</v>
      </c>
      <c r="J8" s="604" t="s">
        <v>186</v>
      </c>
      <c r="K8" s="604">
        <v>0.15</v>
      </c>
      <c r="L8" s="604" t="s">
        <v>355</v>
      </c>
      <c r="M8" s="604">
        <v>0.15</v>
      </c>
      <c r="N8" s="604"/>
      <c r="O8" s="604"/>
      <c r="P8" s="604">
        <v>0.15</v>
      </c>
      <c r="Q8" s="604"/>
      <c r="R8" s="604"/>
      <c r="S8" s="604"/>
      <c r="T8" s="604"/>
      <c r="U8" s="604"/>
      <c r="V8" s="604"/>
      <c r="W8" s="604"/>
      <c r="X8" s="604">
        <v>0</v>
      </c>
      <c r="Y8" s="604"/>
      <c r="Z8" s="604"/>
      <c r="AA8" s="604"/>
      <c r="AB8" s="604"/>
      <c r="AC8" s="604"/>
      <c r="AD8" s="604"/>
      <c r="AE8" s="604"/>
      <c r="AF8" s="604"/>
      <c r="AG8" s="604">
        <v>0</v>
      </c>
      <c r="AH8" s="604"/>
      <c r="AI8" s="604"/>
      <c r="AJ8" s="604"/>
      <c r="AK8" s="604"/>
      <c r="AL8" s="604"/>
      <c r="AM8" s="604"/>
      <c r="AN8" s="604"/>
      <c r="AO8" s="604"/>
      <c r="AP8" s="604"/>
      <c r="AQ8" s="604"/>
      <c r="AR8" s="604"/>
      <c r="AS8" s="604"/>
      <c r="AT8" s="604"/>
      <c r="AU8" s="604"/>
      <c r="AV8" s="604"/>
      <c r="AW8" s="604"/>
      <c r="AX8" s="604"/>
      <c r="AY8" s="604"/>
      <c r="AZ8" s="604"/>
      <c r="BA8" s="604"/>
      <c r="BB8" s="604"/>
      <c r="BC8" s="604"/>
      <c r="BD8" s="604"/>
      <c r="BE8" s="604"/>
      <c r="BF8" s="604"/>
      <c r="BG8" s="604"/>
      <c r="BH8" s="604"/>
      <c r="BI8" s="604"/>
      <c r="BJ8" s="604"/>
    </row>
    <row r="9" spans="1:62">
      <c r="A9" s="604">
        <v>44</v>
      </c>
      <c r="B9" s="604" t="s">
        <v>372</v>
      </c>
      <c r="C9" s="604" t="s">
        <v>576</v>
      </c>
      <c r="D9" s="604"/>
      <c r="E9" s="604"/>
      <c r="F9" s="604"/>
      <c r="G9" s="604"/>
      <c r="H9" s="604">
        <v>0.05</v>
      </c>
      <c r="I9" s="604" t="s">
        <v>63</v>
      </c>
      <c r="J9" s="604" t="s">
        <v>183</v>
      </c>
      <c r="K9" s="604">
        <v>0.05</v>
      </c>
      <c r="L9" s="604" t="s">
        <v>355</v>
      </c>
      <c r="M9" s="604">
        <v>0</v>
      </c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>
        <v>0.05</v>
      </c>
      <c r="Y9" s="604"/>
      <c r="Z9" s="604"/>
      <c r="AA9" s="604"/>
      <c r="AB9" s="604"/>
      <c r="AC9" s="604"/>
      <c r="AD9" s="604"/>
      <c r="AE9" s="604"/>
      <c r="AF9" s="604"/>
      <c r="AG9" s="604">
        <v>0.05</v>
      </c>
      <c r="AH9" s="604"/>
      <c r="AI9" s="604"/>
      <c r="AJ9" s="604"/>
      <c r="AK9" s="604">
        <v>0.05</v>
      </c>
      <c r="AL9" s="604"/>
      <c r="AM9" s="604"/>
      <c r="AN9" s="604"/>
      <c r="AO9" s="604"/>
      <c r="AP9" s="604"/>
      <c r="AQ9" s="604"/>
      <c r="AR9" s="604"/>
      <c r="AS9" s="604"/>
      <c r="AT9" s="604"/>
      <c r="AU9" s="604"/>
      <c r="AV9" s="604"/>
      <c r="AW9" s="604"/>
      <c r="AX9" s="604"/>
      <c r="AY9" s="604"/>
      <c r="AZ9" s="604"/>
      <c r="BA9" s="604"/>
      <c r="BB9" s="604"/>
      <c r="BC9" s="604"/>
      <c r="BD9" s="604"/>
      <c r="BE9" s="604"/>
      <c r="BF9" s="604"/>
      <c r="BG9" s="604"/>
      <c r="BH9" s="604"/>
      <c r="BI9" s="604"/>
      <c r="BJ9" s="604"/>
    </row>
    <row r="10" spans="1:62" ht="15.75" thickBot="1">
      <c r="A10" s="602">
        <v>29</v>
      </c>
      <c r="B10" s="602" t="s">
        <v>430</v>
      </c>
      <c r="C10" s="602" t="s">
        <v>576</v>
      </c>
      <c r="D10" s="602"/>
      <c r="E10" s="602"/>
      <c r="F10" s="602"/>
      <c r="G10" s="602"/>
      <c r="H10" s="602">
        <v>7.64</v>
      </c>
      <c r="I10" s="602" t="s">
        <v>63</v>
      </c>
      <c r="J10" s="602" t="s">
        <v>454</v>
      </c>
      <c r="K10" s="602">
        <v>7.64</v>
      </c>
      <c r="L10" s="602"/>
      <c r="M10" s="602">
        <v>7.64</v>
      </c>
      <c r="N10" s="602"/>
      <c r="O10" s="602"/>
      <c r="P10" s="602"/>
      <c r="Q10" s="602"/>
      <c r="R10" s="602"/>
      <c r="S10" s="602"/>
      <c r="T10" s="602">
        <v>7.64</v>
      </c>
      <c r="U10" s="602"/>
      <c r="V10" s="602"/>
      <c r="W10" s="602"/>
      <c r="X10" s="602">
        <v>0</v>
      </c>
      <c r="Y10" s="602"/>
      <c r="Z10" s="602"/>
      <c r="AA10" s="602"/>
      <c r="AB10" s="602"/>
      <c r="AC10" s="602"/>
      <c r="AD10" s="602"/>
      <c r="AE10" s="602"/>
      <c r="AF10" s="602"/>
      <c r="AG10" s="602">
        <v>0</v>
      </c>
      <c r="AH10" s="602"/>
      <c r="AI10" s="602"/>
      <c r="AJ10" s="602"/>
      <c r="AK10" s="602"/>
      <c r="AL10" s="602"/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02"/>
      <c r="AX10" s="602"/>
      <c r="AY10" s="602"/>
      <c r="AZ10" s="602"/>
      <c r="BA10" s="602"/>
      <c r="BB10" s="602"/>
      <c r="BC10" s="602"/>
      <c r="BD10" s="602"/>
      <c r="BE10" s="602"/>
      <c r="BF10" s="602"/>
      <c r="BG10" s="602"/>
      <c r="BH10" s="602"/>
      <c r="BI10" s="602"/>
      <c r="BJ10" s="602"/>
    </row>
    <row r="11" spans="1:62">
      <c r="A11" s="604">
        <v>7</v>
      </c>
      <c r="B11" s="604" t="s">
        <v>448</v>
      </c>
      <c r="C11" s="604" t="s">
        <v>579</v>
      </c>
      <c r="D11" s="604"/>
      <c r="E11" s="604"/>
      <c r="F11" s="604"/>
      <c r="G11" s="604"/>
      <c r="H11" s="604">
        <v>0.18</v>
      </c>
      <c r="I11" s="604" t="s">
        <v>65</v>
      </c>
      <c r="J11" s="604" t="s">
        <v>170</v>
      </c>
      <c r="K11" s="604">
        <v>0.18</v>
      </c>
      <c r="L11" s="604" t="s">
        <v>355</v>
      </c>
      <c r="M11" s="604">
        <v>0</v>
      </c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>
        <v>0</v>
      </c>
      <c r="Y11" s="604"/>
      <c r="Z11" s="604"/>
      <c r="AA11" s="604"/>
      <c r="AB11" s="604"/>
      <c r="AC11" s="604"/>
      <c r="AD11" s="604"/>
      <c r="AE11" s="604"/>
      <c r="AF11" s="604"/>
      <c r="AG11" s="604">
        <v>0</v>
      </c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604"/>
      <c r="AS11" s="604"/>
      <c r="AT11" s="604"/>
      <c r="AU11" s="604"/>
      <c r="AV11" s="604"/>
      <c r="AW11" s="604"/>
      <c r="AX11" s="604"/>
      <c r="AY11" s="604"/>
      <c r="AZ11" s="604"/>
      <c r="BA11" s="604"/>
      <c r="BB11" s="604"/>
      <c r="BC11" s="604"/>
      <c r="BD11" s="604"/>
      <c r="BE11" s="604"/>
      <c r="BF11" s="604"/>
      <c r="BG11" s="604"/>
      <c r="BH11" s="604"/>
      <c r="BI11" s="604"/>
      <c r="BJ11" s="604">
        <v>0.18</v>
      </c>
    </row>
    <row r="12" spans="1:62" ht="15.75" thickBot="1">
      <c r="A12" s="602">
        <v>5</v>
      </c>
      <c r="B12" s="602" t="s">
        <v>372</v>
      </c>
      <c r="C12" s="602" t="s">
        <v>579</v>
      </c>
      <c r="D12" s="602"/>
      <c r="E12" s="602"/>
      <c r="F12" s="602"/>
      <c r="G12" s="602"/>
      <c r="H12" s="602">
        <v>0.11</v>
      </c>
      <c r="I12" s="602" t="s">
        <v>65</v>
      </c>
      <c r="J12" s="602" t="s">
        <v>170</v>
      </c>
      <c r="K12" s="602">
        <v>0.11</v>
      </c>
      <c r="L12" s="602" t="s">
        <v>355</v>
      </c>
      <c r="M12" s="602">
        <v>0</v>
      </c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>
        <v>0.11</v>
      </c>
      <c r="Y12" s="602"/>
      <c r="Z12" s="602"/>
      <c r="AA12" s="602"/>
      <c r="AB12" s="602"/>
      <c r="AC12" s="602"/>
      <c r="AD12" s="602"/>
      <c r="AE12" s="602">
        <v>0.11</v>
      </c>
      <c r="AF12" s="602"/>
      <c r="AG12" s="602">
        <v>0</v>
      </c>
      <c r="AH12" s="602"/>
      <c r="AI12" s="602"/>
      <c r="AJ12" s="602"/>
      <c r="AK12" s="602"/>
      <c r="AL12" s="602"/>
      <c r="AM12" s="602"/>
      <c r="AN12" s="602"/>
      <c r="AO12" s="602"/>
      <c r="AP12" s="602"/>
      <c r="AQ12" s="602"/>
      <c r="AR12" s="602"/>
      <c r="AS12" s="602"/>
      <c r="AT12" s="602"/>
      <c r="AU12" s="602"/>
      <c r="AV12" s="602"/>
      <c r="AW12" s="602"/>
      <c r="AX12" s="602"/>
      <c r="AY12" s="602"/>
      <c r="AZ12" s="602"/>
      <c r="BA12" s="602"/>
      <c r="BB12" s="602"/>
      <c r="BC12" s="602"/>
      <c r="BD12" s="602"/>
      <c r="BE12" s="602"/>
      <c r="BF12" s="602"/>
      <c r="BG12" s="602"/>
      <c r="BH12" s="602"/>
      <c r="BI12" s="602"/>
      <c r="BJ12" s="602"/>
    </row>
  </sheetData>
  <phoneticPr fontId="2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22"/>
  <sheetViews>
    <sheetView workbookViewId="0">
      <selection activeCell="B16" sqref="B16"/>
    </sheetView>
  </sheetViews>
  <sheetFormatPr defaultRowHeight="15"/>
  <cols>
    <col min="1" max="1" width="11.140625" customWidth="1"/>
    <col min="2" max="2" width="7.140625" bestFit="1" customWidth="1"/>
    <col min="3" max="9" width="7.28515625" bestFit="1" customWidth="1"/>
    <col min="10" max="10" width="11.140625" bestFit="1" customWidth="1"/>
    <col min="18" max="18" width="11.140625" bestFit="1" customWidth="1"/>
  </cols>
  <sheetData>
    <row r="2" spans="1:2">
      <c r="A2" s="310" t="s">
        <v>354</v>
      </c>
      <c r="B2" s="311" t="s">
        <v>371</v>
      </c>
    </row>
    <row r="4" spans="1:2">
      <c r="A4" s="219" t="s">
        <v>348</v>
      </c>
      <c r="B4" s="222"/>
    </row>
    <row r="5" spans="1:2">
      <c r="A5" s="219" t="s">
        <v>339</v>
      </c>
      <c r="B5" s="222" t="s">
        <v>347</v>
      </c>
    </row>
    <row r="6" spans="1:2">
      <c r="A6" s="218" t="s">
        <v>18</v>
      </c>
      <c r="B6" s="223">
        <v>7.6</v>
      </c>
    </row>
    <row r="7" spans="1:2">
      <c r="A7" s="220" t="s">
        <v>182</v>
      </c>
      <c r="B7" s="224">
        <v>1.7700000000000002</v>
      </c>
    </row>
    <row r="8" spans="1:2">
      <c r="A8" s="220" t="s">
        <v>180</v>
      </c>
      <c r="B8" s="224">
        <v>82.66</v>
      </c>
    </row>
    <row r="9" spans="1:2">
      <c r="A9" s="220" t="s">
        <v>190</v>
      </c>
      <c r="B9" s="224">
        <v>21.200000000000003</v>
      </c>
    </row>
    <row r="10" spans="1:2">
      <c r="A10" s="220" t="s">
        <v>79</v>
      </c>
      <c r="B10" s="224">
        <v>0.98</v>
      </c>
    </row>
    <row r="11" spans="1:2">
      <c r="A11" s="220" t="s">
        <v>181</v>
      </c>
      <c r="B11" s="224">
        <v>0.81</v>
      </c>
    </row>
    <row r="12" spans="1:2">
      <c r="A12" s="220" t="s">
        <v>210</v>
      </c>
      <c r="B12" s="224">
        <v>0.6399999999999999</v>
      </c>
    </row>
    <row r="13" spans="1:2">
      <c r="A13" s="220" t="s">
        <v>87</v>
      </c>
      <c r="B13" s="224">
        <v>1.1100000000000001</v>
      </c>
    </row>
    <row r="14" spans="1:2">
      <c r="A14" s="220" t="s">
        <v>75</v>
      </c>
      <c r="B14" s="224">
        <v>1.29</v>
      </c>
    </row>
    <row r="15" spans="1:2">
      <c r="A15" s="220" t="s">
        <v>65</v>
      </c>
      <c r="B15" s="224">
        <v>0.28999999999999998</v>
      </c>
    </row>
    <row r="16" spans="1:2">
      <c r="A16" s="220" t="s">
        <v>63</v>
      </c>
      <c r="B16" s="224">
        <v>11.22</v>
      </c>
    </row>
    <row r="17" spans="1:2">
      <c r="A17" s="220" t="s">
        <v>24</v>
      </c>
      <c r="B17" s="224"/>
    </row>
    <row r="18" spans="1:2">
      <c r="A18" s="220" t="s">
        <v>51</v>
      </c>
      <c r="B18" s="224">
        <v>1</v>
      </c>
    </row>
    <row r="19" spans="1:2">
      <c r="A19" s="220" t="s">
        <v>49</v>
      </c>
      <c r="B19" s="224">
        <v>32.020000000000003</v>
      </c>
    </row>
    <row r="20" spans="1:2">
      <c r="A20" s="220" t="s">
        <v>81</v>
      </c>
      <c r="B20" s="224">
        <v>4.6100000000000003</v>
      </c>
    </row>
    <row r="21" spans="1:2">
      <c r="A21" s="220" t="s">
        <v>36</v>
      </c>
      <c r="B21" s="224">
        <v>1.87</v>
      </c>
    </row>
    <row r="22" spans="1:2">
      <c r="A22" s="221" t="s">
        <v>346</v>
      </c>
      <c r="B22" s="225">
        <v>169.07000000000005</v>
      </c>
    </row>
  </sheetData>
  <phoneticPr fontId="2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3:BJ163"/>
  <sheetViews>
    <sheetView zoomScale="85" zoomScaleNormal="85" workbookViewId="0">
      <pane xSplit="10" ySplit="3" topLeftCell="K13" activePane="bottomRight" state="frozen"/>
      <selection pane="topRight" activeCell="J1" sqref="J1"/>
      <selection pane="bottomLeft" activeCell="A4" sqref="A4"/>
      <selection pane="bottomRight" activeCell="I16" sqref="I16"/>
    </sheetView>
  </sheetViews>
  <sheetFormatPr defaultRowHeight="15"/>
  <cols>
    <col min="1" max="1" width="4.28515625" style="230" customWidth="1"/>
    <col min="2" max="2" width="29" style="235" customWidth="1"/>
    <col min="3" max="3" width="17" style="235" customWidth="1"/>
    <col min="4" max="4" width="11" style="233" bestFit="1" customWidth="1"/>
    <col min="5" max="5" width="9.42578125" style="230" customWidth="1"/>
    <col min="6" max="6" width="9.85546875" style="234" customWidth="1"/>
    <col min="7" max="7" width="10.28515625" style="230" customWidth="1"/>
    <col min="8" max="8" width="10.140625" style="233" customWidth="1"/>
    <col min="9" max="9" width="10" style="230" customWidth="1"/>
    <col min="10" max="10" width="14.7109375" style="230" customWidth="1"/>
    <col min="11" max="12" width="13.140625" style="230" customWidth="1"/>
    <col min="13" max="28" width="9.140625" style="230" customWidth="1"/>
    <col min="29" max="29" width="6.85546875" style="226" customWidth="1"/>
    <col min="30" max="33" width="9.140625" style="230" customWidth="1"/>
    <col min="34" max="34" width="8.42578125" style="226" customWidth="1"/>
    <col min="35" max="36" width="9.140625" style="230" customWidth="1"/>
    <col min="37" max="37" width="9.42578125" style="226" customWidth="1"/>
    <col min="38" max="39" width="9.140625" style="230" customWidth="1"/>
    <col min="40" max="40" width="8.42578125" style="226" customWidth="1"/>
    <col min="41" max="44" width="9.140625" style="230" customWidth="1"/>
    <col min="45" max="45" width="6.85546875" style="226" customWidth="1"/>
    <col min="46" max="47" width="9.140625" style="230" customWidth="1"/>
    <col min="48" max="48" width="9.140625" style="226" customWidth="1"/>
    <col min="49" max="49" width="7.5703125" style="226" customWidth="1"/>
    <col min="50" max="50" width="10.7109375" style="226" customWidth="1"/>
    <col min="51" max="55" width="9.140625" style="230" customWidth="1"/>
    <col min="56" max="56" width="6.85546875" style="226" customWidth="1"/>
    <col min="57" max="58" width="9.140625" style="230" customWidth="1"/>
    <col min="59" max="59" width="6.85546875" style="226" customWidth="1"/>
    <col min="60" max="61" width="9.140625" style="230" customWidth="1"/>
    <col min="62" max="62" width="9.140625" style="226" customWidth="1"/>
    <col min="63" max="16384" width="9.140625" style="230"/>
  </cols>
  <sheetData>
    <row r="3" spans="1:62" s="236" customFormat="1" ht="39.75" customHeight="1">
      <c r="A3" s="281" t="s">
        <v>2</v>
      </c>
      <c r="B3" s="281" t="s">
        <v>206</v>
      </c>
      <c r="C3" s="281" t="s">
        <v>351</v>
      </c>
      <c r="D3" s="281" t="s">
        <v>341</v>
      </c>
      <c r="E3" s="281" t="s">
        <v>342</v>
      </c>
      <c r="F3" s="281" t="s">
        <v>343</v>
      </c>
      <c r="G3" s="281" t="s">
        <v>345</v>
      </c>
      <c r="H3" s="281" t="s">
        <v>338</v>
      </c>
      <c r="I3" s="281" t="s">
        <v>339</v>
      </c>
      <c r="J3" s="281" t="s">
        <v>340</v>
      </c>
      <c r="K3" s="281" t="s">
        <v>353</v>
      </c>
      <c r="L3" s="281" t="s">
        <v>354</v>
      </c>
      <c r="M3" s="281" t="s">
        <v>9</v>
      </c>
      <c r="N3" s="281" t="s">
        <v>12</v>
      </c>
      <c r="O3" s="281" t="s">
        <v>14</v>
      </c>
      <c r="P3" s="281" t="s">
        <v>16</v>
      </c>
      <c r="Q3" s="281" t="s">
        <v>18</v>
      </c>
      <c r="R3" s="281" t="s">
        <v>20</v>
      </c>
      <c r="S3" s="281" t="s">
        <v>22</v>
      </c>
      <c r="T3" s="281" t="s">
        <v>24</v>
      </c>
      <c r="U3" s="281" t="s">
        <v>26</v>
      </c>
      <c r="V3" s="281" t="s">
        <v>28</v>
      </c>
      <c r="W3" s="281" t="s">
        <v>30</v>
      </c>
      <c r="X3" s="281" t="s">
        <v>32</v>
      </c>
      <c r="Y3" s="281" t="s">
        <v>36</v>
      </c>
      <c r="Z3" s="281" t="s">
        <v>39</v>
      </c>
      <c r="AA3" s="281" t="s">
        <v>42</v>
      </c>
      <c r="AB3" s="281" t="s">
        <v>45</v>
      </c>
      <c r="AC3" s="282" t="s">
        <v>47</v>
      </c>
      <c r="AD3" s="281" t="s">
        <v>49</v>
      </c>
      <c r="AE3" s="281" t="s">
        <v>51</v>
      </c>
      <c r="AF3" s="281" t="s">
        <v>53</v>
      </c>
      <c r="AG3" s="281" t="s">
        <v>55</v>
      </c>
      <c r="AH3" s="282" t="s">
        <v>210</v>
      </c>
      <c r="AI3" s="281" t="s">
        <v>213</v>
      </c>
      <c r="AJ3" s="281" t="s">
        <v>216</v>
      </c>
      <c r="AK3" s="282" t="s">
        <v>182</v>
      </c>
      <c r="AL3" s="281" t="s">
        <v>221</v>
      </c>
      <c r="AM3" s="281" t="s">
        <v>224</v>
      </c>
      <c r="AN3" s="282" t="s">
        <v>180</v>
      </c>
      <c r="AO3" s="281" t="s">
        <v>181</v>
      </c>
      <c r="AP3" s="281" t="s">
        <v>190</v>
      </c>
      <c r="AQ3" s="281" t="s">
        <v>233</v>
      </c>
      <c r="AR3" s="281" t="s">
        <v>191</v>
      </c>
      <c r="AS3" s="282" t="s">
        <v>57</v>
      </c>
      <c r="AT3" s="281" t="s">
        <v>59</v>
      </c>
      <c r="AU3" s="281" t="s">
        <v>61</v>
      </c>
      <c r="AV3" s="282" t="s">
        <v>63</v>
      </c>
      <c r="AW3" s="282" t="s">
        <v>65</v>
      </c>
      <c r="AX3" s="282" t="s">
        <v>67</v>
      </c>
      <c r="AY3" s="281" t="s">
        <v>69</v>
      </c>
      <c r="AZ3" s="281" t="s">
        <v>71</v>
      </c>
      <c r="BA3" s="281" t="s">
        <v>73</v>
      </c>
      <c r="BB3" s="281" t="s">
        <v>75</v>
      </c>
      <c r="BC3" s="281" t="s">
        <v>77</v>
      </c>
      <c r="BD3" s="282" t="s">
        <v>79</v>
      </c>
      <c r="BE3" s="281" t="s">
        <v>81</v>
      </c>
      <c r="BF3" s="281" t="s">
        <v>83</v>
      </c>
      <c r="BG3" s="282" t="s">
        <v>85</v>
      </c>
      <c r="BH3" s="281" t="s">
        <v>87</v>
      </c>
      <c r="BI3" s="281" t="s">
        <v>89</v>
      </c>
      <c r="BJ3" s="282" t="s">
        <v>91</v>
      </c>
    </row>
    <row r="4" spans="1:62" s="229" customFormat="1" ht="66" customHeight="1">
      <c r="A4" s="281">
        <v>1</v>
      </c>
      <c r="B4" s="528" t="s">
        <v>421</v>
      </c>
      <c r="C4" s="555" t="s">
        <v>577</v>
      </c>
      <c r="D4" s="281"/>
      <c r="E4" s="281"/>
      <c r="F4" s="281"/>
      <c r="G4" s="281"/>
      <c r="H4" s="530">
        <v>0.8</v>
      </c>
      <c r="I4" s="290" t="s">
        <v>79</v>
      </c>
      <c r="J4" s="528" t="s">
        <v>193</v>
      </c>
      <c r="K4" s="286">
        <f t="shared" ref="K4:K35" si="0">M4+X4+BJ4</f>
        <v>0.8</v>
      </c>
      <c r="L4" s="286" t="s">
        <v>355</v>
      </c>
      <c r="M4" s="287">
        <f t="shared" ref="M4:M35" si="1">SUM(N4:W4)-O4</f>
        <v>0.8</v>
      </c>
      <c r="N4" s="287"/>
      <c r="O4" s="287"/>
      <c r="P4" s="287"/>
      <c r="Q4" s="287">
        <v>0.8</v>
      </c>
      <c r="R4" s="287"/>
      <c r="S4" s="287"/>
      <c r="T4" s="287"/>
      <c r="U4" s="287"/>
      <c r="V4" s="287"/>
      <c r="W4" s="287"/>
      <c r="X4" s="287">
        <f t="shared" ref="X4:X35" si="2">SUM(Y4:AG4)+SUM(AS4:BI4)</f>
        <v>0</v>
      </c>
      <c r="Y4" s="287"/>
      <c r="Z4" s="287"/>
      <c r="AA4" s="287"/>
      <c r="AB4" s="287"/>
      <c r="AC4" s="288"/>
      <c r="AD4" s="287"/>
      <c r="AE4" s="287"/>
      <c r="AF4" s="287"/>
      <c r="AG4" s="287">
        <f t="shared" ref="AG4:AG35" si="3">SUM(AH4:AR4)</f>
        <v>0</v>
      </c>
      <c r="AH4" s="288"/>
      <c r="AI4" s="287"/>
      <c r="AJ4" s="287"/>
      <c r="AK4" s="288"/>
      <c r="AL4" s="287"/>
      <c r="AM4" s="287"/>
      <c r="AN4" s="288"/>
      <c r="AO4" s="287"/>
      <c r="AP4" s="287"/>
      <c r="AQ4" s="287"/>
      <c r="AR4" s="287"/>
      <c r="AS4" s="288"/>
      <c r="AT4" s="287"/>
      <c r="AU4" s="287"/>
      <c r="AV4" s="288"/>
      <c r="AW4" s="288"/>
      <c r="AX4" s="288"/>
      <c r="AY4" s="287"/>
      <c r="AZ4" s="287"/>
      <c r="BA4" s="287"/>
      <c r="BB4" s="287"/>
      <c r="BC4" s="287"/>
      <c r="BD4" s="288"/>
      <c r="BE4" s="287"/>
      <c r="BF4" s="287"/>
      <c r="BG4" s="288"/>
      <c r="BH4" s="287"/>
      <c r="BI4" s="287"/>
      <c r="BJ4" s="288"/>
    </row>
    <row r="5" spans="1:62" s="229" customFormat="1" ht="57" customHeight="1">
      <c r="A5" s="281">
        <v>1</v>
      </c>
      <c r="B5" s="528" t="s">
        <v>413</v>
      </c>
      <c r="C5" s="554" t="s">
        <v>579</v>
      </c>
      <c r="D5" s="281"/>
      <c r="E5" s="281"/>
      <c r="F5" s="530">
        <v>0.4</v>
      </c>
      <c r="G5" s="281"/>
      <c r="I5" s="290" t="s">
        <v>180</v>
      </c>
      <c r="J5" s="528" t="s">
        <v>176</v>
      </c>
      <c r="K5" s="286">
        <f t="shared" si="0"/>
        <v>0</v>
      </c>
      <c r="L5" s="286" t="s">
        <v>355</v>
      </c>
      <c r="M5" s="287">
        <f t="shared" si="1"/>
        <v>0</v>
      </c>
      <c r="N5" s="287"/>
      <c r="O5" s="287"/>
      <c r="P5" s="287"/>
      <c r="Q5" s="421"/>
      <c r="R5" s="287"/>
      <c r="S5" s="287"/>
      <c r="T5" s="287"/>
      <c r="U5" s="287"/>
      <c r="V5" s="287"/>
      <c r="W5" s="287"/>
      <c r="X5" s="287">
        <f t="shared" si="2"/>
        <v>0</v>
      </c>
      <c r="Y5" s="287"/>
      <c r="Z5" s="287"/>
      <c r="AA5" s="287"/>
      <c r="AB5" s="287"/>
      <c r="AC5" s="288"/>
      <c r="AD5" s="287"/>
      <c r="AE5" s="287"/>
      <c r="AF5" s="287"/>
      <c r="AG5" s="287">
        <f t="shared" si="3"/>
        <v>0</v>
      </c>
      <c r="AH5" s="288"/>
      <c r="AI5" s="287"/>
      <c r="AJ5" s="287"/>
      <c r="AK5" s="288"/>
      <c r="AL5" s="287"/>
      <c r="AM5" s="287"/>
      <c r="AN5" s="288"/>
      <c r="AO5" s="287"/>
      <c r="AP5" s="287"/>
      <c r="AQ5" s="287"/>
      <c r="AR5" s="287"/>
      <c r="AS5" s="288"/>
      <c r="AT5" s="287"/>
      <c r="AU5" s="287"/>
      <c r="AV5" s="288"/>
      <c r="AW5" s="288"/>
      <c r="AX5" s="288"/>
      <c r="AY5" s="287"/>
      <c r="AZ5" s="287"/>
      <c r="BA5" s="287"/>
      <c r="BB5" s="287"/>
      <c r="BC5" s="287"/>
      <c r="BD5" s="288"/>
      <c r="BE5" s="287"/>
      <c r="BF5" s="287"/>
      <c r="BG5" s="288"/>
      <c r="BH5" s="287"/>
      <c r="BI5" s="287"/>
      <c r="BJ5" s="288"/>
    </row>
    <row r="6" spans="1:62" s="229" customFormat="1" ht="50.25" customHeight="1">
      <c r="A6" s="281">
        <v>2</v>
      </c>
      <c r="B6" s="528" t="s">
        <v>414</v>
      </c>
      <c r="C6" s="554" t="s">
        <v>579</v>
      </c>
      <c r="D6" s="281"/>
      <c r="E6" s="281"/>
      <c r="F6" s="281"/>
      <c r="G6" s="281"/>
      <c r="H6" s="530">
        <v>0.2</v>
      </c>
      <c r="I6" s="290" t="s">
        <v>182</v>
      </c>
      <c r="J6" s="528" t="s">
        <v>178</v>
      </c>
      <c r="K6" s="286">
        <f t="shared" si="0"/>
        <v>0.2</v>
      </c>
      <c r="L6" s="286" t="s">
        <v>355</v>
      </c>
      <c r="M6" s="287">
        <f t="shared" si="1"/>
        <v>0.1</v>
      </c>
      <c r="N6" s="287"/>
      <c r="O6" s="287"/>
      <c r="P6" s="287"/>
      <c r="Q6" s="287"/>
      <c r="R6" s="287"/>
      <c r="S6" s="287"/>
      <c r="T6" s="287">
        <v>0.1</v>
      </c>
      <c r="U6" s="287"/>
      <c r="V6" s="287"/>
      <c r="W6" s="287"/>
      <c r="X6" s="287">
        <f t="shared" si="2"/>
        <v>0</v>
      </c>
      <c r="Y6" s="287"/>
      <c r="Z6" s="287"/>
      <c r="AA6" s="287"/>
      <c r="AB6" s="287"/>
      <c r="AC6" s="288"/>
      <c r="AD6" s="287"/>
      <c r="AE6" s="287"/>
      <c r="AF6" s="287"/>
      <c r="AG6" s="287">
        <f t="shared" si="3"/>
        <v>0</v>
      </c>
      <c r="AH6" s="288"/>
      <c r="AI6" s="287"/>
      <c r="AJ6" s="287"/>
      <c r="AK6" s="288"/>
      <c r="AL6" s="287"/>
      <c r="AM6" s="287"/>
      <c r="AN6" s="288"/>
      <c r="AO6" s="287"/>
      <c r="AP6" s="287"/>
      <c r="AQ6" s="287"/>
      <c r="AR6" s="287"/>
      <c r="AS6" s="288"/>
      <c r="AT6" s="287"/>
      <c r="AU6" s="287"/>
      <c r="AV6" s="288"/>
      <c r="AW6" s="288"/>
      <c r="AX6" s="288"/>
      <c r="AY6" s="287"/>
      <c r="AZ6" s="287"/>
      <c r="BA6" s="287"/>
      <c r="BB6" s="287"/>
      <c r="BC6" s="287"/>
      <c r="BD6" s="288"/>
      <c r="BE6" s="287"/>
      <c r="BF6" s="287"/>
      <c r="BG6" s="288"/>
      <c r="BH6" s="287"/>
      <c r="BI6" s="287"/>
      <c r="BJ6" s="288">
        <v>0.1</v>
      </c>
    </row>
    <row r="7" spans="1:62" s="229" customFormat="1" ht="35.25" customHeight="1">
      <c r="A7" s="281">
        <v>3</v>
      </c>
      <c r="B7" s="528" t="s">
        <v>415</v>
      </c>
      <c r="C7" s="554" t="s">
        <v>579</v>
      </c>
      <c r="D7" s="281"/>
      <c r="E7" s="281"/>
      <c r="F7" s="281"/>
      <c r="G7" s="281"/>
      <c r="H7" s="530">
        <v>1</v>
      </c>
      <c r="I7" s="290" t="s">
        <v>182</v>
      </c>
      <c r="J7" s="528" t="s">
        <v>168</v>
      </c>
      <c r="K7" s="286">
        <f t="shared" si="0"/>
        <v>1</v>
      </c>
      <c r="L7" s="286" t="s">
        <v>355</v>
      </c>
      <c r="M7" s="287">
        <f t="shared" si="1"/>
        <v>1</v>
      </c>
      <c r="N7" s="287"/>
      <c r="O7" s="287"/>
      <c r="P7" s="287">
        <v>1</v>
      </c>
      <c r="Q7" s="287"/>
      <c r="R7" s="287"/>
      <c r="S7" s="287"/>
      <c r="T7" s="287"/>
      <c r="U7" s="287"/>
      <c r="V7" s="287"/>
      <c r="W7" s="287"/>
      <c r="X7" s="287">
        <f t="shared" si="2"/>
        <v>0</v>
      </c>
      <c r="Y7" s="287"/>
      <c r="Z7" s="287"/>
      <c r="AA7" s="287"/>
      <c r="AB7" s="287"/>
      <c r="AC7" s="288"/>
      <c r="AD7" s="287"/>
      <c r="AE7" s="287"/>
      <c r="AF7" s="287"/>
      <c r="AG7" s="287">
        <f t="shared" si="3"/>
        <v>0</v>
      </c>
      <c r="AH7" s="288"/>
      <c r="AI7" s="287"/>
      <c r="AJ7" s="287"/>
      <c r="AK7" s="288"/>
      <c r="AL7" s="287"/>
      <c r="AM7" s="287"/>
      <c r="AN7" s="292"/>
      <c r="AO7" s="287"/>
      <c r="AP7" s="287"/>
      <c r="AQ7" s="287"/>
      <c r="AR7" s="287"/>
      <c r="AS7" s="288"/>
      <c r="AT7" s="287"/>
      <c r="AU7" s="287"/>
      <c r="AV7" s="288"/>
      <c r="AW7" s="288"/>
      <c r="AX7" s="288"/>
      <c r="AY7" s="287"/>
      <c r="AZ7" s="287"/>
      <c r="BA7" s="287"/>
      <c r="BB7" s="287"/>
      <c r="BC7" s="287"/>
      <c r="BD7" s="288"/>
      <c r="BE7" s="287"/>
      <c r="BF7" s="287"/>
      <c r="BG7" s="288"/>
      <c r="BH7" s="287"/>
      <c r="BI7" s="287"/>
      <c r="BJ7" s="288"/>
    </row>
    <row r="8" spans="1:62" s="229" customFormat="1" ht="67.5" customHeight="1">
      <c r="A8" s="281">
        <v>4</v>
      </c>
      <c r="B8" s="529" t="s">
        <v>435</v>
      </c>
      <c r="C8" s="554" t="s">
        <v>579</v>
      </c>
      <c r="D8" s="281"/>
      <c r="E8" s="281"/>
      <c r="F8" s="281"/>
      <c r="G8" s="281"/>
      <c r="H8" s="530">
        <v>16.57</v>
      </c>
      <c r="I8" s="290" t="s">
        <v>190</v>
      </c>
      <c r="J8" s="529" t="s">
        <v>179</v>
      </c>
      <c r="K8" s="286">
        <f t="shared" si="0"/>
        <v>16.57</v>
      </c>
      <c r="L8" s="286"/>
      <c r="M8" s="287">
        <f t="shared" si="1"/>
        <v>14.57</v>
      </c>
      <c r="N8" s="287"/>
      <c r="O8" s="287"/>
      <c r="P8" s="287"/>
      <c r="Q8" s="287"/>
      <c r="R8" s="287">
        <v>3.18</v>
      </c>
      <c r="S8" s="287"/>
      <c r="T8" s="287">
        <v>11.39</v>
      </c>
      <c r="U8" s="287"/>
      <c r="V8" s="287"/>
      <c r="W8" s="287"/>
      <c r="X8" s="287">
        <f t="shared" si="2"/>
        <v>2</v>
      </c>
      <c r="Y8" s="287"/>
      <c r="Z8" s="287"/>
      <c r="AA8" s="287"/>
      <c r="AB8" s="287"/>
      <c r="AC8" s="288"/>
      <c r="AD8" s="287"/>
      <c r="AE8" s="287"/>
      <c r="AF8" s="287"/>
      <c r="AG8" s="287">
        <f t="shared" si="3"/>
        <v>0</v>
      </c>
      <c r="AH8" s="288"/>
      <c r="AI8" s="287"/>
      <c r="AJ8" s="287"/>
      <c r="AK8" s="288"/>
      <c r="AL8" s="287"/>
      <c r="AM8" s="287"/>
      <c r="AN8" s="288"/>
      <c r="AO8" s="287"/>
      <c r="AP8" s="287"/>
      <c r="AQ8" s="287"/>
      <c r="AR8" s="288"/>
      <c r="AS8" s="288"/>
      <c r="AT8" s="287"/>
      <c r="AU8" s="287"/>
      <c r="AV8" s="288"/>
      <c r="AW8" s="288"/>
      <c r="AX8" s="288"/>
      <c r="AY8" s="287"/>
      <c r="AZ8" s="287"/>
      <c r="BA8" s="287"/>
      <c r="BB8" s="287"/>
      <c r="BC8" s="287"/>
      <c r="BD8" s="288"/>
      <c r="BE8" s="287"/>
      <c r="BF8" s="287"/>
      <c r="BG8" s="288">
        <v>2</v>
      </c>
      <c r="BH8" s="287"/>
      <c r="BI8" s="287"/>
      <c r="BJ8" s="288"/>
    </row>
    <row r="9" spans="1:62" s="229" customFormat="1" ht="49.5" customHeight="1">
      <c r="A9" s="281">
        <v>4</v>
      </c>
      <c r="B9" s="529" t="s">
        <v>435</v>
      </c>
      <c r="C9" s="554" t="s">
        <v>579</v>
      </c>
      <c r="D9" s="281"/>
      <c r="E9" s="281"/>
      <c r="F9" s="281"/>
      <c r="G9" s="281"/>
      <c r="H9" s="530">
        <v>1.78</v>
      </c>
      <c r="I9" s="290" t="s">
        <v>190</v>
      </c>
      <c r="J9" s="529" t="s">
        <v>167</v>
      </c>
      <c r="K9" s="286">
        <f t="shared" si="0"/>
        <v>1.78</v>
      </c>
      <c r="L9" s="286"/>
      <c r="M9" s="287">
        <f t="shared" si="1"/>
        <v>0</v>
      </c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>
        <f t="shared" si="2"/>
        <v>1.78</v>
      </c>
      <c r="Y9" s="287"/>
      <c r="Z9" s="287"/>
      <c r="AA9" s="287"/>
      <c r="AB9" s="287"/>
      <c r="AC9" s="288"/>
      <c r="AD9" s="287"/>
      <c r="AE9" s="287"/>
      <c r="AF9" s="287"/>
      <c r="AG9" s="287">
        <f t="shared" si="3"/>
        <v>0</v>
      </c>
      <c r="AH9" s="288"/>
      <c r="AI9" s="287"/>
      <c r="AJ9" s="287"/>
      <c r="AK9" s="288"/>
      <c r="AL9" s="287"/>
      <c r="AM9" s="287"/>
      <c r="AN9" s="288"/>
      <c r="AO9" s="287"/>
      <c r="AP9" s="287"/>
      <c r="AQ9" s="287"/>
      <c r="AR9" s="288"/>
      <c r="AS9" s="288"/>
      <c r="AT9" s="287"/>
      <c r="AU9" s="287"/>
      <c r="AV9" s="288"/>
      <c r="AW9" s="288"/>
      <c r="AX9" s="288"/>
      <c r="AY9" s="287"/>
      <c r="AZ9" s="287"/>
      <c r="BA9" s="287"/>
      <c r="BB9" s="287"/>
      <c r="BC9" s="287"/>
      <c r="BD9" s="288"/>
      <c r="BE9" s="287"/>
      <c r="BF9" s="287"/>
      <c r="BG9" s="288">
        <v>1.78</v>
      </c>
      <c r="BH9" s="287"/>
      <c r="BI9" s="287"/>
      <c r="BJ9" s="288"/>
    </row>
    <row r="10" spans="1:62" s="229" customFormat="1" ht="31.5" customHeight="1">
      <c r="A10" s="281">
        <v>5</v>
      </c>
      <c r="B10" s="529" t="s">
        <v>372</v>
      </c>
      <c r="C10" s="554" t="s">
        <v>579</v>
      </c>
      <c r="D10" s="281"/>
      <c r="E10" s="281"/>
      <c r="F10" s="281"/>
      <c r="G10" s="283"/>
      <c r="H10" s="532">
        <v>0.11</v>
      </c>
      <c r="I10" s="290" t="s">
        <v>65</v>
      </c>
      <c r="J10" s="528" t="s">
        <v>170</v>
      </c>
      <c r="K10" s="286">
        <f t="shared" si="0"/>
        <v>0.11</v>
      </c>
      <c r="L10" s="286" t="s">
        <v>355</v>
      </c>
      <c r="M10" s="287">
        <f t="shared" si="1"/>
        <v>0</v>
      </c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>
        <f t="shared" si="2"/>
        <v>0.11</v>
      </c>
      <c r="Y10" s="287"/>
      <c r="Z10" s="287"/>
      <c r="AA10" s="287"/>
      <c r="AB10" s="287"/>
      <c r="AC10" s="288"/>
      <c r="AD10" s="287"/>
      <c r="AE10" s="287">
        <v>0.11</v>
      </c>
      <c r="AF10" s="287"/>
      <c r="AG10" s="287">
        <f t="shared" si="3"/>
        <v>0</v>
      </c>
      <c r="AH10" s="288"/>
      <c r="AI10" s="287"/>
      <c r="AJ10" s="287"/>
      <c r="AK10" s="288"/>
      <c r="AL10" s="287"/>
      <c r="AM10" s="287"/>
      <c r="AN10" s="288"/>
      <c r="AO10" s="287"/>
      <c r="AP10" s="287"/>
      <c r="AQ10" s="287"/>
      <c r="AR10" s="287"/>
      <c r="AS10" s="288"/>
      <c r="AT10" s="287"/>
      <c r="AU10" s="287"/>
      <c r="AV10" s="288"/>
      <c r="AW10" s="288"/>
      <c r="AX10" s="288"/>
      <c r="AY10" s="287"/>
      <c r="AZ10" s="287"/>
      <c r="BA10" s="287"/>
      <c r="BB10" s="287"/>
      <c r="BC10" s="287"/>
      <c r="BD10" s="288"/>
      <c r="BE10" s="287"/>
      <c r="BF10" s="287"/>
      <c r="BG10" s="288"/>
      <c r="BH10" s="287"/>
      <c r="BI10" s="287"/>
      <c r="BJ10" s="288"/>
    </row>
    <row r="11" spans="1:62" s="232" customFormat="1" ht="65.25" customHeight="1">
      <c r="A11" s="281">
        <v>6</v>
      </c>
      <c r="B11" s="528" t="s">
        <v>417</v>
      </c>
      <c r="C11" s="554" t="s">
        <v>579</v>
      </c>
      <c r="D11" s="281"/>
      <c r="E11" s="283"/>
      <c r="F11" s="281"/>
      <c r="G11" s="281"/>
      <c r="H11" s="531">
        <v>0.1</v>
      </c>
      <c r="I11" s="290" t="s">
        <v>182</v>
      </c>
      <c r="J11" s="528" t="s">
        <v>176</v>
      </c>
      <c r="K11" s="286">
        <f t="shared" si="0"/>
        <v>0.1</v>
      </c>
      <c r="L11" s="286" t="s">
        <v>355</v>
      </c>
      <c r="M11" s="287">
        <f t="shared" si="1"/>
        <v>0</v>
      </c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>
        <f t="shared" si="2"/>
        <v>0.1</v>
      </c>
      <c r="Y11" s="287"/>
      <c r="Z11" s="287"/>
      <c r="AA11" s="287"/>
      <c r="AB11" s="287"/>
      <c r="AC11" s="288"/>
      <c r="AD11" s="287"/>
      <c r="AE11" s="287"/>
      <c r="AF11" s="287"/>
      <c r="AG11" s="287">
        <f t="shared" si="3"/>
        <v>0</v>
      </c>
      <c r="AH11" s="288"/>
      <c r="AI11" s="287"/>
      <c r="AJ11" s="287"/>
      <c r="AK11" s="288"/>
      <c r="AL11" s="287"/>
      <c r="AM11" s="287"/>
      <c r="AN11" s="288"/>
      <c r="AO11" s="287"/>
      <c r="AP11" s="287"/>
      <c r="AQ11" s="287"/>
      <c r="AR11" s="287"/>
      <c r="AS11" s="288"/>
      <c r="AT11" s="287"/>
      <c r="AU11" s="287"/>
      <c r="AV11" s="288">
        <v>0.1</v>
      </c>
      <c r="AW11" s="288"/>
      <c r="AX11" s="288"/>
      <c r="AY11" s="287"/>
      <c r="AZ11" s="287"/>
      <c r="BA11" s="287"/>
      <c r="BB11" s="287"/>
      <c r="BC11" s="287"/>
      <c r="BD11" s="288"/>
      <c r="BE11" s="287"/>
      <c r="BF11" s="287"/>
      <c r="BG11" s="288"/>
      <c r="BH11" s="287"/>
      <c r="BI11" s="287"/>
      <c r="BJ11" s="288"/>
    </row>
    <row r="12" spans="1:62" s="232" customFormat="1" ht="44.25" customHeight="1">
      <c r="A12" s="281">
        <v>7</v>
      </c>
      <c r="B12" s="528" t="s">
        <v>448</v>
      </c>
      <c r="C12" s="554" t="s">
        <v>579</v>
      </c>
      <c r="D12" s="281"/>
      <c r="E12" s="283"/>
      <c r="F12" s="281"/>
      <c r="G12" s="281"/>
      <c r="H12" s="531">
        <v>0.18</v>
      </c>
      <c r="I12" s="290" t="s">
        <v>65</v>
      </c>
      <c r="J12" s="528" t="s">
        <v>170</v>
      </c>
      <c r="K12" s="286">
        <f t="shared" si="0"/>
        <v>0.18</v>
      </c>
      <c r="L12" s="286" t="s">
        <v>355</v>
      </c>
      <c r="M12" s="287">
        <f t="shared" si="1"/>
        <v>0</v>
      </c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>
        <f t="shared" si="2"/>
        <v>0</v>
      </c>
      <c r="Y12" s="287"/>
      <c r="Z12" s="287"/>
      <c r="AA12" s="287"/>
      <c r="AB12" s="287"/>
      <c r="AC12" s="288"/>
      <c r="AD12" s="287"/>
      <c r="AE12" s="287"/>
      <c r="AF12" s="287"/>
      <c r="AG12" s="287">
        <f t="shared" si="3"/>
        <v>0</v>
      </c>
      <c r="AH12" s="288"/>
      <c r="AI12" s="287"/>
      <c r="AJ12" s="287"/>
      <c r="AK12" s="288"/>
      <c r="AL12" s="287"/>
      <c r="AM12" s="287"/>
      <c r="AN12" s="288"/>
      <c r="AO12" s="287"/>
      <c r="AP12" s="287"/>
      <c r="AQ12" s="287"/>
      <c r="AR12" s="287"/>
      <c r="AS12" s="288"/>
      <c r="AT12" s="287"/>
      <c r="AU12" s="287"/>
      <c r="AV12" s="288"/>
      <c r="AW12" s="288"/>
      <c r="AX12" s="288"/>
      <c r="AY12" s="287"/>
      <c r="AZ12" s="287"/>
      <c r="BA12" s="287"/>
      <c r="BB12" s="287"/>
      <c r="BC12" s="287"/>
      <c r="BD12" s="288"/>
      <c r="BE12" s="287"/>
      <c r="BF12" s="287"/>
      <c r="BG12" s="288"/>
      <c r="BH12" s="287"/>
      <c r="BI12" s="287"/>
      <c r="BJ12" s="531">
        <v>0.18</v>
      </c>
    </row>
    <row r="13" spans="1:62" s="232" customFormat="1" ht="49.5" customHeight="1">
      <c r="A13" s="281">
        <v>8</v>
      </c>
      <c r="B13" s="528" t="s">
        <v>449</v>
      </c>
      <c r="C13" s="554" t="s">
        <v>579</v>
      </c>
      <c r="D13" s="281"/>
      <c r="E13" s="281"/>
      <c r="F13" s="281"/>
      <c r="G13" s="281"/>
      <c r="H13" s="531">
        <v>2.85</v>
      </c>
      <c r="I13" s="290" t="s">
        <v>190</v>
      </c>
      <c r="J13" s="528" t="s">
        <v>169</v>
      </c>
      <c r="K13" s="286">
        <f t="shared" si="0"/>
        <v>2.85</v>
      </c>
      <c r="L13" s="286" t="s">
        <v>355</v>
      </c>
      <c r="M13" s="287">
        <f t="shared" si="1"/>
        <v>2.85</v>
      </c>
      <c r="N13" s="288"/>
      <c r="O13" s="287"/>
      <c r="P13" s="288"/>
      <c r="Q13" s="288"/>
      <c r="R13" s="288"/>
      <c r="S13" s="288"/>
      <c r="T13" s="531">
        <v>2.85</v>
      </c>
      <c r="U13" s="287"/>
      <c r="V13" s="287"/>
      <c r="W13" s="287"/>
      <c r="X13" s="287">
        <f t="shared" si="2"/>
        <v>0</v>
      </c>
      <c r="Y13" s="287"/>
      <c r="Z13" s="287"/>
      <c r="AA13" s="287"/>
      <c r="AB13" s="287"/>
      <c r="AC13" s="288"/>
      <c r="AD13" s="287"/>
      <c r="AE13" s="287"/>
      <c r="AF13" s="287"/>
      <c r="AG13" s="287">
        <f t="shared" si="3"/>
        <v>0</v>
      </c>
      <c r="AH13" s="288"/>
      <c r="AI13" s="287"/>
      <c r="AJ13" s="287"/>
      <c r="AK13" s="288"/>
      <c r="AL13" s="287"/>
      <c r="AM13" s="287"/>
      <c r="AN13" s="288"/>
      <c r="AO13" s="287"/>
      <c r="AP13" s="287"/>
      <c r="AQ13" s="287"/>
      <c r="AR13" s="287"/>
      <c r="AS13" s="288"/>
      <c r="AT13" s="287"/>
      <c r="AU13" s="287"/>
      <c r="AV13" s="288"/>
      <c r="AW13" s="288"/>
      <c r="AX13" s="288"/>
      <c r="AY13" s="287"/>
      <c r="AZ13" s="287"/>
      <c r="BA13" s="287"/>
      <c r="BB13" s="287"/>
      <c r="BC13" s="287"/>
      <c r="BD13" s="288"/>
      <c r="BE13" s="287"/>
      <c r="BF13" s="287"/>
      <c r="BG13" s="288"/>
      <c r="BH13" s="287"/>
      <c r="BI13" s="287"/>
      <c r="BJ13" s="288"/>
    </row>
    <row r="14" spans="1:62" s="232" customFormat="1" ht="45" customHeight="1">
      <c r="A14" s="281">
        <v>9</v>
      </c>
      <c r="B14" s="528" t="s">
        <v>451</v>
      </c>
      <c r="C14" s="554" t="s">
        <v>579</v>
      </c>
      <c r="D14" s="281"/>
      <c r="E14" s="283"/>
      <c r="F14" s="281"/>
      <c r="G14" s="281"/>
      <c r="H14" s="530">
        <v>16</v>
      </c>
      <c r="I14" s="290" t="s">
        <v>180</v>
      </c>
      <c r="J14" s="528" t="s">
        <v>167</v>
      </c>
      <c r="K14" s="286">
        <f t="shared" si="0"/>
        <v>16</v>
      </c>
      <c r="L14" s="286" t="s">
        <v>355</v>
      </c>
      <c r="M14" s="287">
        <f t="shared" si="1"/>
        <v>16</v>
      </c>
      <c r="N14" s="288"/>
      <c r="O14" s="287"/>
      <c r="P14" s="288"/>
      <c r="Q14" s="287"/>
      <c r="R14" s="287"/>
      <c r="S14" s="287"/>
      <c r="T14" s="530">
        <v>16</v>
      </c>
      <c r="U14" s="287"/>
      <c r="V14" s="287"/>
      <c r="W14" s="287"/>
      <c r="X14" s="287">
        <f t="shared" si="2"/>
        <v>0</v>
      </c>
      <c r="Y14" s="287"/>
      <c r="Z14" s="287"/>
      <c r="AA14" s="287"/>
      <c r="AB14" s="287"/>
      <c r="AC14" s="288"/>
      <c r="AD14" s="287"/>
      <c r="AE14" s="287"/>
      <c r="AF14" s="287"/>
      <c r="AG14" s="287">
        <f t="shared" si="3"/>
        <v>0</v>
      </c>
      <c r="AH14" s="288"/>
      <c r="AI14" s="287"/>
      <c r="AJ14" s="287"/>
      <c r="AK14" s="288"/>
      <c r="AL14" s="287"/>
      <c r="AM14" s="287"/>
      <c r="AN14" s="288"/>
      <c r="AO14" s="287"/>
      <c r="AP14" s="287"/>
      <c r="AQ14" s="287"/>
      <c r="AR14" s="287"/>
      <c r="AS14" s="288"/>
      <c r="AT14" s="287"/>
      <c r="AU14" s="287"/>
      <c r="AV14" s="288"/>
      <c r="AW14" s="288"/>
      <c r="AX14" s="288"/>
      <c r="AY14" s="287"/>
      <c r="AZ14" s="287"/>
      <c r="BA14" s="287"/>
      <c r="BB14" s="287"/>
      <c r="BC14" s="287"/>
      <c r="BD14" s="288"/>
      <c r="BE14" s="287"/>
      <c r="BF14" s="287"/>
      <c r="BG14" s="288"/>
      <c r="BH14" s="287"/>
      <c r="BI14" s="287"/>
      <c r="BJ14" s="288"/>
    </row>
    <row r="15" spans="1:62" s="232" customFormat="1" ht="51.75" customHeight="1">
      <c r="A15" s="281">
        <v>10</v>
      </c>
      <c r="B15" s="528" t="s">
        <v>453</v>
      </c>
      <c r="C15" s="554" t="s">
        <v>579</v>
      </c>
      <c r="D15" s="283"/>
      <c r="E15" s="281"/>
      <c r="F15" s="281"/>
      <c r="G15" s="281"/>
      <c r="H15" s="531">
        <v>17</v>
      </c>
      <c r="I15" s="290" t="s">
        <v>180</v>
      </c>
      <c r="J15" s="528" t="s">
        <v>173</v>
      </c>
      <c r="K15" s="286">
        <f t="shared" si="0"/>
        <v>17</v>
      </c>
      <c r="L15" s="286" t="s">
        <v>355</v>
      </c>
      <c r="M15" s="287">
        <f t="shared" si="1"/>
        <v>17</v>
      </c>
      <c r="N15" s="288"/>
      <c r="O15" s="287"/>
      <c r="P15" s="288"/>
      <c r="Q15" s="288"/>
      <c r="R15" s="288"/>
      <c r="S15" s="288"/>
      <c r="T15" s="531">
        <v>17</v>
      </c>
      <c r="U15" s="287"/>
      <c r="V15" s="287"/>
      <c r="W15" s="287"/>
      <c r="X15" s="287">
        <f t="shared" si="2"/>
        <v>0</v>
      </c>
      <c r="Y15" s="287"/>
      <c r="Z15" s="287"/>
      <c r="AA15" s="287"/>
      <c r="AB15" s="287"/>
      <c r="AC15" s="288"/>
      <c r="AD15" s="287"/>
      <c r="AE15" s="287"/>
      <c r="AF15" s="287"/>
      <c r="AG15" s="287">
        <f t="shared" si="3"/>
        <v>0</v>
      </c>
      <c r="AH15" s="288"/>
      <c r="AI15" s="287"/>
      <c r="AJ15" s="287"/>
      <c r="AK15" s="288"/>
      <c r="AL15" s="287"/>
      <c r="AM15" s="287"/>
      <c r="AN15" s="288"/>
      <c r="AO15" s="287"/>
      <c r="AP15" s="287"/>
      <c r="AQ15" s="287"/>
      <c r="AR15" s="287"/>
      <c r="AS15" s="288"/>
      <c r="AT15" s="287"/>
      <c r="AU15" s="287"/>
      <c r="AV15" s="288"/>
      <c r="AW15" s="288"/>
      <c r="AX15" s="288"/>
      <c r="AY15" s="287"/>
      <c r="AZ15" s="287"/>
      <c r="BA15" s="287"/>
      <c r="BB15" s="287"/>
      <c r="BC15" s="287"/>
      <c r="BD15" s="288"/>
      <c r="BE15" s="287"/>
      <c r="BF15" s="287"/>
      <c r="BG15" s="288"/>
      <c r="BH15" s="287"/>
      <c r="BI15" s="287"/>
      <c r="BJ15" s="288"/>
    </row>
    <row r="16" spans="1:62" s="232" customFormat="1" ht="44.25" customHeight="1">
      <c r="A16" s="281">
        <v>1</v>
      </c>
      <c r="B16" s="528" t="s">
        <v>398</v>
      </c>
      <c r="C16" s="552" t="s">
        <v>576</v>
      </c>
      <c r="D16" s="281"/>
      <c r="E16" s="281"/>
      <c r="F16" s="530">
        <v>0.2</v>
      </c>
      <c r="G16" s="283"/>
      <c r="H16" s="530"/>
      <c r="I16" s="286" t="s">
        <v>180</v>
      </c>
      <c r="J16" s="528" t="s">
        <v>186</v>
      </c>
      <c r="K16" s="286">
        <f t="shared" si="0"/>
        <v>0</v>
      </c>
      <c r="L16" s="286" t="s">
        <v>355</v>
      </c>
      <c r="M16" s="287">
        <f t="shared" si="1"/>
        <v>0</v>
      </c>
      <c r="N16" s="288"/>
      <c r="O16" s="287"/>
      <c r="P16" s="288"/>
      <c r="Q16" s="288"/>
      <c r="R16" s="288"/>
      <c r="S16" s="288"/>
      <c r="T16" s="288"/>
      <c r="U16" s="287"/>
      <c r="V16" s="287"/>
      <c r="W16" s="287"/>
      <c r="X16" s="287">
        <f t="shared" si="2"/>
        <v>0</v>
      </c>
      <c r="Y16" s="287"/>
      <c r="Z16" s="287"/>
      <c r="AA16" s="287"/>
      <c r="AB16" s="287"/>
      <c r="AC16" s="288"/>
      <c r="AD16" s="287"/>
      <c r="AE16" s="287"/>
      <c r="AF16" s="287"/>
      <c r="AG16" s="287">
        <f t="shared" si="3"/>
        <v>0</v>
      </c>
      <c r="AH16" s="288"/>
      <c r="AI16" s="287"/>
      <c r="AJ16" s="287"/>
      <c r="AK16" s="288"/>
      <c r="AL16" s="287"/>
      <c r="AM16" s="287"/>
      <c r="AN16" s="288"/>
      <c r="AO16" s="287"/>
      <c r="AP16" s="287"/>
      <c r="AQ16" s="287"/>
      <c r="AR16" s="287"/>
      <c r="AS16" s="288"/>
      <c r="AT16" s="287"/>
      <c r="AU16" s="287"/>
      <c r="AV16" s="288"/>
      <c r="AW16" s="288"/>
      <c r="AX16" s="288"/>
      <c r="AY16" s="287"/>
      <c r="AZ16" s="287"/>
      <c r="BA16" s="287"/>
      <c r="BB16" s="287"/>
      <c r="BC16" s="287"/>
      <c r="BD16" s="288"/>
      <c r="BE16" s="287"/>
      <c r="BF16" s="287"/>
      <c r="BG16" s="288"/>
      <c r="BH16" s="287"/>
      <c r="BI16" s="287"/>
      <c r="BJ16" s="288"/>
    </row>
    <row r="17" spans="1:62" s="232" customFormat="1" ht="59.25" customHeight="1">
      <c r="A17" s="281">
        <v>2</v>
      </c>
      <c r="B17" s="528" t="s">
        <v>399</v>
      </c>
      <c r="C17" s="553" t="s">
        <v>576</v>
      </c>
      <c r="D17" s="281"/>
      <c r="E17" s="281"/>
      <c r="F17" s="531">
        <v>0.43</v>
      </c>
      <c r="G17" s="283"/>
      <c r="H17" s="531"/>
      <c r="I17" s="283" t="s">
        <v>180</v>
      </c>
      <c r="J17" s="528" t="s">
        <v>186</v>
      </c>
      <c r="K17" s="286">
        <f t="shared" si="0"/>
        <v>0</v>
      </c>
      <c r="L17" s="286" t="s">
        <v>355</v>
      </c>
      <c r="M17" s="287">
        <f t="shared" si="1"/>
        <v>0</v>
      </c>
      <c r="N17" s="288"/>
      <c r="O17" s="288"/>
      <c r="P17" s="288"/>
      <c r="Q17" s="288"/>
      <c r="R17" s="288"/>
      <c r="S17" s="288"/>
      <c r="T17" s="288"/>
      <c r="U17" s="287"/>
      <c r="V17" s="287"/>
      <c r="W17" s="287"/>
      <c r="X17" s="287">
        <f t="shared" si="2"/>
        <v>0</v>
      </c>
      <c r="Y17" s="287"/>
      <c r="Z17" s="287"/>
      <c r="AA17" s="287"/>
      <c r="AB17" s="287"/>
      <c r="AC17" s="288"/>
      <c r="AD17" s="287"/>
      <c r="AE17" s="287"/>
      <c r="AF17" s="287"/>
      <c r="AG17" s="287">
        <f t="shared" si="3"/>
        <v>0</v>
      </c>
      <c r="AH17" s="288"/>
      <c r="AI17" s="287"/>
      <c r="AJ17" s="287"/>
      <c r="AK17" s="288"/>
      <c r="AL17" s="287"/>
      <c r="AM17" s="287"/>
      <c r="AN17" s="288"/>
      <c r="AO17" s="287"/>
      <c r="AP17" s="287"/>
      <c r="AQ17" s="287"/>
      <c r="AR17" s="287"/>
      <c r="AS17" s="288"/>
      <c r="AT17" s="287"/>
      <c r="AU17" s="287"/>
      <c r="AV17" s="288"/>
      <c r="AW17" s="288"/>
      <c r="AX17" s="288"/>
      <c r="AY17" s="287"/>
      <c r="AZ17" s="287"/>
      <c r="BA17" s="287"/>
      <c r="BB17" s="287"/>
      <c r="BC17" s="287"/>
      <c r="BD17" s="288"/>
      <c r="BE17" s="287"/>
      <c r="BF17" s="287"/>
      <c r="BG17" s="288"/>
      <c r="BH17" s="287"/>
      <c r="BI17" s="287"/>
      <c r="BJ17" s="288"/>
    </row>
    <row r="18" spans="1:62" s="229" customFormat="1" ht="74.25" customHeight="1">
      <c r="A18" s="281">
        <v>3</v>
      </c>
      <c r="B18" s="528" t="s">
        <v>400</v>
      </c>
      <c r="C18" s="552" t="s">
        <v>576</v>
      </c>
      <c r="D18" s="281"/>
      <c r="E18" s="281"/>
      <c r="F18" s="531">
        <v>0.45</v>
      </c>
      <c r="G18" s="283"/>
      <c r="H18" s="531"/>
      <c r="I18" s="286" t="s">
        <v>180</v>
      </c>
      <c r="J18" s="528" t="s">
        <v>175</v>
      </c>
      <c r="K18" s="286">
        <f t="shared" si="0"/>
        <v>0</v>
      </c>
      <c r="L18" s="286" t="s">
        <v>355</v>
      </c>
      <c r="M18" s="287">
        <f t="shared" si="1"/>
        <v>0</v>
      </c>
      <c r="N18" s="288"/>
      <c r="O18" s="287"/>
      <c r="P18" s="288"/>
      <c r="Q18" s="288"/>
      <c r="R18" s="288"/>
      <c r="S18" s="288"/>
      <c r="T18" s="288"/>
      <c r="U18" s="287"/>
      <c r="V18" s="287"/>
      <c r="W18" s="287"/>
      <c r="X18" s="287">
        <f t="shared" si="2"/>
        <v>0</v>
      </c>
      <c r="Y18" s="287"/>
      <c r="Z18" s="287"/>
      <c r="AA18" s="287"/>
      <c r="AB18" s="287"/>
      <c r="AC18" s="288"/>
      <c r="AD18" s="287"/>
      <c r="AE18" s="287"/>
      <c r="AF18" s="287"/>
      <c r="AG18" s="287">
        <f t="shared" si="3"/>
        <v>0</v>
      </c>
      <c r="AH18" s="288"/>
      <c r="AI18" s="287"/>
      <c r="AJ18" s="287"/>
      <c r="AK18" s="288"/>
      <c r="AL18" s="287"/>
      <c r="AM18" s="287"/>
      <c r="AN18" s="288"/>
      <c r="AO18" s="287"/>
      <c r="AP18" s="287"/>
      <c r="AQ18" s="287"/>
      <c r="AR18" s="287"/>
      <c r="AS18" s="288"/>
      <c r="AT18" s="287"/>
      <c r="AU18" s="287"/>
      <c r="AV18" s="288"/>
      <c r="AW18" s="288"/>
      <c r="AX18" s="288"/>
      <c r="AY18" s="287"/>
      <c r="AZ18" s="287"/>
      <c r="BA18" s="287"/>
      <c r="BB18" s="287"/>
      <c r="BC18" s="287"/>
      <c r="BD18" s="288"/>
      <c r="BE18" s="287"/>
      <c r="BF18" s="287"/>
      <c r="BG18" s="288"/>
      <c r="BH18" s="287"/>
      <c r="BI18" s="287"/>
      <c r="BJ18" s="288"/>
    </row>
    <row r="19" spans="1:62" s="229" customFormat="1" ht="40.5" customHeight="1">
      <c r="A19" s="281">
        <v>4</v>
      </c>
      <c r="B19" s="528" t="s">
        <v>401</v>
      </c>
      <c r="C19" s="552" t="s">
        <v>576</v>
      </c>
      <c r="D19" s="281"/>
      <c r="E19" s="281"/>
      <c r="F19" s="530">
        <v>0.5</v>
      </c>
      <c r="G19" s="283"/>
      <c r="H19" s="530"/>
      <c r="I19" s="286" t="s">
        <v>180</v>
      </c>
      <c r="J19" s="528" t="s">
        <v>175</v>
      </c>
      <c r="K19" s="286">
        <f t="shared" si="0"/>
        <v>0</v>
      </c>
      <c r="L19" s="286" t="s">
        <v>355</v>
      </c>
      <c r="M19" s="287">
        <f t="shared" si="1"/>
        <v>0</v>
      </c>
      <c r="N19" s="288"/>
      <c r="O19" s="287"/>
      <c r="P19" s="288"/>
      <c r="Q19" s="288"/>
      <c r="R19" s="288"/>
      <c r="S19" s="288"/>
      <c r="T19" s="288"/>
      <c r="U19" s="287"/>
      <c r="V19" s="287"/>
      <c r="W19" s="287"/>
      <c r="X19" s="287">
        <f t="shared" si="2"/>
        <v>0</v>
      </c>
      <c r="Y19" s="287"/>
      <c r="Z19" s="287"/>
      <c r="AA19" s="287"/>
      <c r="AB19" s="287"/>
      <c r="AC19" s="288"/>
      <c r="AD19" s="287"/>
      <c r="AE19" s="287"/>
      <c r="AF19" s="287"/>
      <c r="AG19" s="287">
        <f t="shared" si="3"/>
        <v>0</v>
      </c>
      <c r="AH19" s="288"/>
      <c r="AI19" s="287"/>
      <c r="AJ19" s="287"/>
      <c r="AK19" s="288"/>
      <c r="AL19" s="287"/>
      <c r="AM19" s="287"/>
      <c r="AN19" s="288"/>
      <c r="AO19" s="287"/>
      <c r="AP19" s="287"/>
      <c r="AQ19" s="287"/>
      <c r="AR19" s="287"/>
      <c r="AS19" s="288"/>
      <c r="AT19" s="287"/>
      <c r="AU19" s="287"/>
      <c r="AV19" s="288"/>
      <c r="AW19" s="288"/>
      <c r="AX19" s="288"/>
      <c r="AY19" s="287"/>
      <c r="AZ19" s="287"/>
      <c r="BA19" s="287"/>
      <c r="BB19" s="287"/>
      <c r="BC19" s="287"/>
      <c r="BD19" s="288"/>
      <c r="BE19" s="287"/>
      <c r="BF19" s="287"/>
      <c r="BG19" s="288"/>
      <c r="BH19" s="287"/>
      <c r="BI19" s="287"/>
      <c r="BJ19" s="288"/>
    </row>
    <row r="20" spans="1:62" s="229" customFormat="1" ht="57" customHeight="1">
      <c r="A20" s="281">
        <v>5</v>
      </c>
      <c r="B20" s="528" t="s">
        <v>402</v>
      </c>
      <c r="C20" s="552" t="s">
        <v>576</v>
      </c>
      <c r="D20" s="281"/>
      <c r="E20" s="281"/>
      <c r="F20" s="281"/>
      <c r="G20" s="283"/>
      <c r="H20" s="531">
        <v>0.24</v>
      </c>
      <c r="I20" s="286" t="s">
        <v>180</v>
      </c>
      <c r="J20" s="528" t="s">
        <v>175</v>
      </c>
      <c r="K20" s="286">
        <f t="shared" si="0"/>
        <v>0.24</v>
      </c>
      <c r="L20" s="286" t="s">
        <v>355</v>
      </c>
      <c r="M20" s="287">
        <f t="shared" si="1"/>
        <v>0.24</v>
      </c>
      <c r="N20" s="288"/>
      <c r="O20" s="287"/>
      <c r="P20" s="288"/>
      <c r="Q20" s="288"/>
      <c r="R20" s="288"/>
      <c r="S20" s="288"/>
      <c r="T20" s="288">
        <v>0.24</v>
      </c>
      <c r="U20" s="287"/>
      <c r="V20" s="287"/>
      <c r="W20" s="287"/>
      <c r="X20" s="287">
        <f t="shared" si="2"/>
        <v>0</v>
      </c>
      <c r="Y20" s="287"/>
      <c r="Z20" s="287"/>
      <c r="AA20" s="287"/>
      <c r="AB20" s="287"/>
      <c r="AC20" s="288"/>
      <c r="AD20" s="287"/>
      <c r="AE20" s="287"/>
      <c r="AF20" s="287"/>
      <c r="AG20" s="287">
        <f t="shared" si="3"/>
        <v>0</v>
      </c>
      <c r="AH20" s="288"/>
      <c r="AI20" s="287"/>
      <c r="AJ20" s="287"/>
      <c r="AK20" s="288"/>
      <c r="AL20" s="287"/>
      <c r="AM20" s="287"/>
      <c r="AN20" s="288"/>
      <c r="AO20" s="287"/>
      <c r="AP20" s="287"/>
      <c r="AQ20" s="287"/>
      <c r="AR20" s="287"/>
      <c r="AS20" s="288"/>
      <c r="AT20" s="287"/>
      <c r="AU20" s="287"/>
      <c r="AV20" s="288"/>
      <c r="AW20" s="288"/>
      <c r="AX20" s="288"/>
      <c r="AY20" s="287"/>
      <c r="AZ20" s="287"/>
      <c r="BA20" s="287"/>
      <c r="BB20" s="287"/>
      <c r="BC20" s="287"/>
      <c r="BD20" s="288"/>
      <c r="BE20" s="287"/>
      <c r="BF20" s="287"/>
      <c r="BG20" s="288"/>
      <c r="BH20" s="287"/>
      <c r="BI20" s="287"/>
      <c r="BJ20" s="288"/>
    </row>
    <row r="21" spans="1:62" s="229" customFormat="1" ht="54.75" customHeight="1">
      <c r="A21" s="281">
        <v>6</v>
      </c>
      <c r="B21" s="528" t="s">
        <v>403</v>
      </c>
      <c r="C21" s="552" t="s">
        <v>576</v>
      </c>
      <c r="D21" s="281"/>
      <c r="E21" s="281"/>
      <c r="F21" s="531">
        <v>0.45</v>
      </c>
      <c r="G21" s="283"/>
      <c r="I21" s="286" t="s">
        <v>180</v>
      </c>
      <c r="J21" s="528" t="s">
        <v>175</v>
      </c>
      <c r="K21" s="286">
        <f t="shared" si="0"/>
        <v>0</v>
      </c>
      <c r="L21" s="286" t="s">
        <v>355</v>
      </c>
      <c r="M21" s="287">
        <f t="shared" si="1"/>
        <v>0</v>
      </c>
      <c r="N21" s="288"/>
      <c r="O21" s="287"/>
      <c r="P21" s="289"/>
      <c r="Q21" s="289"/>
      <c r="R21" s="289"/>
      <c r="S21" s="289"/>
      <c r="T21" s="289"/>
      <c r="U21" s="287"/>
      <c r="V21" s="287"/>
      <c r="W21" s="287"/>
      <c r="X21" s="287">
        <f t="shared" si="2"/>
        <v>0</v>
      </c>
      <c r="Y21" s="287"/>
      <c r="Z21" s="287"/>
      <c r="AA21" s="287"/>
      <c r="AB21" s="287"/>
      <c r="AC21" s="288"/>
      <c r="AD21" s="287"/>
      <c r="AE21" s="287"/>
      <c r="AF21" s="287"/>
      <c r="AG21" s="287">
        <f t="shared" si="3"/>
        <v>0</v>
      </c>
      <c r="AH21" s="288"/>
      <c r="AI21" s="287"/>
      <c r="AJ21" s="287"/>
      <c r="AK21" s="288"/>
      <c r="AL21" s="287"/>
      <c r="AM21" s="287"/>
      <c r="AN21" s="288"/>
      <c r="AO21" s="287"/>
      <c r="AP21" s="287"/>
      <c r="AQ21" s="287"/>
      <c r="AR21" s="287"/>
      <c r="AS21" s="288"/>
      <c r="AT21" s="287"/>
      <c r="AU21" s="287"/>
      <c r="AV21" s="289"/>
      <c r="AW21" s="289"/>
      <c r="AX21" s="289"/>
      <c r="AY21" s="287"/>
      <c r="AZ21" s="287"/>
      <c r="BA21" s="287"/>
      <c r="BB21" s="287"/>
      <c r="BC21" s="287"/>
      <c r="BD21" s="288"/>
      <c r="BE21" s="287"/>
      <c r="BF21" s="287"/>
      <c r="BG21" s="288"/>
      <c r="BH21" s="287"/>
      <c r="BI21" s="287"/>
      <c r="BJ21" s="288"/>
    </row>
    <row r="22" spans="1:62" s="229" customFormat="1" ht="63" customHeight="1">
      <c r="A22" s="281">
        <v>7</v>
      </c>
      <c r="B22" s="528" t="s">
        <v>404</v>
      </c>
      <c r="C22" s="552" t="s">
        <v>576</v>
      </c>
      <c r="D22" s="281"/>
      <c r="E22" s="281"/>
      <c r="F22" s="281"/>
      <c r="G22" s="283"/>
      <c r="H22" s="531">
        <v>0.09</v>
      </c>
      <c r="I22" s="286" t="s">
        <v>210</v>
      </c>
      <c r="J22" s="528" t="s">
        <v>183</v>
      </c>
      <c r="K22" s="286">
        <f t="shared" si="0"/>
        <v>0.09</v>
      </c>
      <c r="L22" s="286" t="s">
        <v>355</v>
      </c>
      <c r="M22" s="287">
        <f t="shared" si="1"/>
        <v>0</v>
      </c>
      <c r="N22" s="288"/>
      <c r="O22" s="287"/>
      <c r="P22" s="288"/>
      <c r="Q22" s="287"/>
      <c r="R22" s="287"/>
      <c r="S22" s="287"/>
      <c r="T22" s="287"/>
      <c r="U22" s="287"/>
      <c r="V22" s="287"/>
      <c r="W22" s="287"/>
      <c r="X22" s="287">
        <f t="shared" si="2"/>
        <v>0.09</v>
      </c>
      <c r="Y22" s="287"/>
      <c r="Z22" s="287"/>
      <c r="AA22" s="287"/>
      <c r="AB22" s="287"/>
      <c r="AC22" s="288"/>
      <c r="AD22" s="287"/>
      <c r="AE22" s="287"/>
      <c r="AF22" s="287"/>
      <c r="AG22" s="287">
        <f t="shared" si="3"/>
        <v>0.09</v>
      </c>
      <c r="AH22" s="288"/>
      <c r="AI22" s="287"/>
      <c r="AJ22" s="287"/>
      <c r="AK22" s="288"/>
      <c r="AL22" s="287">
        <v>0.09</v>
      </c>
      <c r="AM22" s="287"/>
      <c r="AN22" s="288"/>
      <c r="AO22" s="287"/>
      <c r="AP22" s="287"/>
      <c r="AQ22" s="287"/>
      <c r="AR22" s="287"/>
      <c r="AS22" s="288"/>
      <c r="AT22" s="287"/>
      <c r="AU22" s="287"/>
      <c r="AV22" s="288"/>
      <c r="AW22" s="288"/>
      <c r="AX22" s="288"/>
      <c r="AY22" s="287"/>
      <c r="AZ22" s="287"/>
      <c r="BA22" s="287"/>
      <c r="BB22" s="287"/>
      <c r="BC22" s="287"/>
      <c r="BD22" s="288"/>
      <c r="BE22" s="287"/>
      <c r="BF22" s="287"/>
      <c r="BG22" s="288"/>
      <c r="BH22" s="287"/>
      <c r="BI22" s="287"/>
      <c r="BJ22" s="288"/>
    </row>
    <row r="23" spans="1:62" s="229" customFormat="1" ht="48.75" customHeight="1">
      <c r="A23" s="281">
        <v>8</v>
      </c>
      <c r="B23" s="528" t="s">
        <v>405</v>
      </c>
      <c r="C23" s="553" t="s">
        <v>576</v>
      </c>
      <c r="D23" s="281"/>
      <c r="E23" s="281"/>
      <c r="F23" s="281"/>
      <c r="G23" s="283"/>
      <c r="H23" s="531">
        <v>0.18</v>
      </c>
      <c r="I23" s="286" t="s">
        <v>210</v>
      </c>
      <c r="J23" s="528" t="s">
        <v>178</v>
      </c>
      <c r="K23" s="286">
        <f t="shared" si="0"/>
        <v>0.18</v>
      </c>
      <c r="L23" s="286" t="s">
        <v>355</v>
      </c>
      <c r="M23" s="287">
        <f t="shared" si="1"/>
        <v>0.15</v>
      </c>
      <c r="N23" s="288"/>
      <c r="O23" s="287"/>
      <c r="P23" s="288">
        <v>0.09</v>
      </c>
      <c r="Q23" s="288">
        <v>0.06</v>
      </c>
      <c r="R23" s="288"/>
      <c r="S23" s="288"/>
      <c r="T23" s="288"/>
      <c r="U23" s="287"/>
      <c r="V23" s="287"/>
      <c r="W23" s="287"/>
      <c r="X23" s="287">
        <f t="shared" si="2"/>
        <v>0.03</v>
      </c>
      <c r="Y23" s="287"/>
      <c r="Z23" s="287"/>
      <c r="AA23" s="287"/>
      <c r="AB23" s="287"/>
      <c r="AC23" s="288"/>
      <c r="AD23" s="287"/>
      <c r="AE23" s="287"/>
      <c r="AF23" s="287"/>
      <c r="AG23" s="287">
        <f t="shared" si="3"/>
        <v>0</v>
      </c>
      <c r="AH23" s="288"/>
      <c r="AI23" s="287"/>
      <c r="AJ23" s="287"/>
      <c r="AK23" s="288"/>
      <c r="AL23" s="287"/>
      <c r="AM23" s="287"/>
      <c r="AN23" s="288"/>
      <c r="AO23" s="287"/>
      <c r="AP23" s="287"/>
      <c r="AQ23" s="287"/>
      <c r="AR23" s="287"/>
      <c r="AS23" s="288"/>
      <c r="AT23" s="287"/>
      <c r="AU23" s="287"/>
      <c r="AV23" s="288">
        <v>0.03</v>
      </c>
      <c r="AW23" s="232"/>
      <c r="AX23" s="288"/>
      <c r="AY23" s="287"/>
      <c r="AZ23" s="287"/>
      <c r="BA23" s="287"/>
      <c r="BB23" s="287"/>
      <c r="BC23" s="287"/>
      <c r="BD23" s="288"/>
      <c r="BE23" s="287"/>
      <c r="BF23" s="287"/>
      <c r="BG23" s="288"/>
      <c r="BH23" s="287"/>
      <c r="BI23" s="287"/>
      <c r="BJ23" s="288"/>
    </row>
    <row r="24" spans="1:62" s="229" customFormat="1" ht="59.25" customHeight="1">
      <c r="A24" s="281">
        <v>9</v>
      </c>
      <c r="B24" s="528" t="s">
        <v>564</v>
      </c>
      <c r="C24" s="552" t="s">
        <v>576</v>
      </c>
      <c r="D24" s="281"/>
      <c r="E24" s="281"/>
      <c r="F24" s="281"/>
      <c r="G24" s="283"/>
      <c r="H24" s="531">
        <v>0.09</v>
      </c>
      <c r="I24" s="286" t="s">
        <v>210</v>
      </c>
      <c r="J24" s="528" t="s">
        <v>176</v>
      </c>
      <c r="K24" s="286">
        <f t="shared" si="0"/>
        <v>0.09</v>
      </c>
      <c r="L24" s="286" t="s">
        <v>355</v>
      </c>
      <c r="M24" s="287">
        <f t="shared" si="1"/>
        <v>0</v>
      </c>
      <c r="N24" s="288"/>
      <c r="O24" s="287"/>
      <c r="P24" s="288"/>
      <c r="Q24" s="287"/>
      <c r="R24" s="287"/>
      <c r="S24" s="287"/>
      <c r="T24" s="287"/>
      <c r="U24" s="287"/>
      <c r="V24" s="287"/>
      <c r="W24" s="287"/>
      <c r="X24" s="287">
        <f t="shared" si="2"/>
        <v>0</v>
      </c>
      <c r="Y24" s="287"/>
      <c r="Z24" s="287"/>
      <c r="AA24" s="287"/>
      <c r="AB24" s="287"/>
      <c r="AC24" s="288"/>
      <c r="AD24" s="287"/>
      <c r="AE24" s="287"/>
      <c r="AF24" s="287"/>
      <c r="AG24" s="287">
        <f t="shared" si="3"/>
        <v>0</v>
      </c>
      <c r="AH24" s="288"/>
      <c r="AI24" s="287"/>
      <c r="AJ24" s="287"/>
      <c r="AK24" s="288"/>
      <c r="AL24" s="287"/>
      <c r="AM24" s="287"/>
      <c r="AN24" s="288"/>
      <c r="AO24" s="287"/>
      <c r="AP24" s="287"/>
      <c r="AQ24" s="287"/>
      <c r="AR24" s="287"/>
      <c r="AS24" s="288"/>
      <c r="AT24" s="287"/>
      <c r="AU24" s="287"/>
      <c r="AV24" s="288"/>
      <c r="AW24" s="288"/>
      <c r="AX24" s="288"/>
      <c r="AY24" s="287"/>
      <c r="AZ24" s="287"/>
      <c r="BA24" s="287"/>
      <c r="BB24" s="287"/>
      <c r="BC24" s="287"/>
      <c r="BD24" s="288"/>
      <c r="BE24" s="287"/>
      <c r="BF24" s="287"/>
      <c r="BG24" s="288"/>
      <c r="BH24" s="287"/>
      <c r="BI24" s="287"/>
      <c r="BJ24" s="288">
        <v>0.09</v>
      </c>
    </row>
    <row r="25" spans="1:62" s="229" customFormat="1" ht="45.75" customHeight="1">
      <c r="A25" s="281">
        <v>10</v>
      </c>
      <c r="B25" s="528" t="s">
        <v>406</v>
      </c>
      <c r="C25" s="552" t="s">
        <v>576</v>
      </c>
      <c r="D25" s="281"/>
      <c r="E25" s="281"/>
      <c r="F25" s="281"/>
      <c r="G25" s="283"/>
      <c r="H25" s="531">
        <v>0.09</v>
      </c>
      <c r="I25" s="286" t="s">
        <v>210</v>
      </c>
      <c r="J25" s="528" t="s">
        <v>177</v>
      </c>
      <c r="K25" s="286">
        <f t="shared" si="0"/>
        <v>0.09</v>
      </c>
      <c r="L25" s="286" t="s">
        <v>355</v>
      </c>
      <c r="M25" s="287">
        <f t="shared" si="1"/>
        <v>0</v>
      </c>
      <c r="N25" s="288"/>
      <c r="O25" s="287"/>
      <c r="P25" s="288"/>
      <c r="Q25" s="288"/>
      <c r="R25" s="288"/>
      <c r="S25" s="288"/>
      <c r="T25" s="288"/>
      <c r="U25" s="287"/>
      <c r="V25" s="287"/>
      <c r="W25" s="287"/>
      <c r="X25" s="287">
        <f t="shared" si="2"/>
        <v>0</v>
      </c>
      <c r="Y25" s="287"/>
      <c r="Z25" s="287"/>
      <c r="AA25" s="287"/>
      <c r="AB25" s="287"/>
      <c r="AC25" s="288"/>
      <c r="AD25" s="287"/>
      <c r="AE25" s="287"/>
      <c r="AF25" s="287"/>
      <c r="AG25" s="287">
        <f t="shared" si="3"/>
        <v>0</v>
      </c>
      <c r="AH25" s="288"/>
      <c r="AI25" s="287"/>
      <c r="AJ25" s="287"/>
      <c r="AK25" s="288"/>
      <c r="AL25" s="287"/>
      <c r="AM25" s="287"/>
      <c r="AN25" s="288"/>
      <c r="AO25" s="287"/>
      <c r="AP25" s="287"/>
      <c r="AQ25" s="287"/>
      <c r="AR25" s="287"/>
      <c r="AS25" s="288"/>
      <c r="AT25" s="287"/>
      <c r="AU25" s="287"/>
      <c r="AV25" s="288"/>
      <c r="AW25" s="288"/>
      <c r="AX25" s="288"/>
      <c r="AY25" s="287"/>
      <c r="AZ25" s="287"/>
      <c r="BA25" s="287"/>
      <c r="BB25" s="287"/>
      <c r="BC25" s="287"/>
      <c r="BD25" s="288"/>
      <c r="BE25" s="287"/>
      <c r="BF25" s="287"/>
      <c r="BG25" s="288"/>
      <c r="BH25" s="287"/>
      <c r="BI25" s="287"/>
      <c r="BJ25" s="288">
        <v>0.09</v>
      </c>
    </row>
    <row r="26" spans="1:62" s="229" customFormat="1" ht="61.5" customHeight="1">
      <c r="A26" s="281">
        <v>11</v>
      </c>
      <c r="B26" s="528" t="s">
        <v>407</v>
      </c>
      <c r="C26" s="552" t="s">
        <v>576</v>
      </c>
      <c r="D26" s="281"/>
      <c r="E26" s="281"/>
      <c r="F26" s="531">
        <v>1.2</v>
      </c>
      <c r="G26" s="283"/>
      <c r="H26" s="232"/>
      <c r="I26" s="286" t="s">
        <v>180</v>
      </c>
      <c r="J26" s="528" t="s">
        <v>169</v>
      </c>
      <c r="K26" s="286">
        <f t="shared" si="0"/>
        <v>0</v>
      </c>
      <c r="L26" s="286" t="s">
        <v>355</v>
      </c>
      <c r="M26" s="287">
        <f t="shared" si="1"/>
        <v>0</v>
      </c>
      <c r="N26" s="288"/>
      <c r="O26" s="287"/>
      <c r="P26" s="288"/>
      <c r="Q26" s="287"/>
      <c r="R26" s="287"/>
      <c r="S26" s="287"/>
      <c r="T26" s="287"/>
      <c r="U26" s="287"/>
      <c r="V26" s="287"/>
      <c r="W26" s="287"/>
      <c r="X26" s="287">
        <f t="shared" si="2"/>
        <v>0</v>
      </c>
      <c r="Y26" s="287"/>
      <c r="Z26" s="287"/>
      <c r="AA26" s="287"/>
      <c r="AB26" s="287"/>
      <c r="AC26" s="288"/>
      <c r="AD26" s="287"/>
      <c r="AE26" s="287"/>
      <c r="AF26" s="287"/>
      <c r="AG26" s="287">
        <f t="shared" si="3"/>
        <v>0</v>
      </c>
      <c r="AH26" s="288"/>
      <c r="AI26" s="287"/>
      <c r="AJ26" s="287"/>
      <c r="AK26" s="288"/>
      <c r="AL26" s="287"/>
      <c r="AM26" s="287"/>
      <c r="AN26" s="288"/>
      <c r="AO26" s="287"/>
      <c r="AP26" s="287"/>
      <c r="AQ26" s="287"/>
      <c r="AR26" s="287"/>
      <c r="AS26" s="288"/>
      <c r="AT26" s="287"/>
      <c r="AU26" s="287"/>
      <c r="AV26" s="288"/>
      <c r="AW26" s="288"/>
      <c r="AX26" s="288"/>
      <c r="AY26" s="287"/>
      <c r="AZ26" s="287"/>
      <c r="BA26" s="287"/>
      <c r="BB26" s="287"/>
      <c r="BC26" s="287"/>
      <c r="BD26" s="288"/>
      <c r="BE26" s="287"/>
      <c r="BF26" s="287"/>
      <c r="BG26" s="288"/>
      <c r="BH26" s="287"/>
      <c r="BI26" s="287"/>
      <c r="BJ26" s="288"/>
    </row>
    <row r="27" spans="1:62" s="229" customFormat="1" ht="50.25" customHeight="1">
      <c r="A27" s="281">
        <v>12</v>
      </c>
      <c r="B27" s="528" t="s">
        <v>408</v>
      </c>
      <c r="C27" s="552" t="s">
        <v>576</v>
      </c>
      <c r="D27" s="281"/>
      <c r="E27" s="281"/>
      <c r="F27" s="531">
        <v>0.71</v>
      </c>
      <c r="G27" s="283"/>
      <c r="H27" s="232"/>
      <c r="I27" s="290" t="s">
        <v>180</v>
      </c>
      <c r="J27" s="528" t="s">
        <v>169</v>
      </c>
      <c r="K27" s="286">
        <f t="shared" si="0"/>
        <v>0</v>
      </c>
      <c r="L27" s="286" t="s">
        <v>355</v>
      </c>
      <c r="M27" s="287">
        <f t="shared" si="1"/>
        <v>0</v>
      </c>
      <c r="N27" s="288"/>
      <c r="O27" s="287"/>
      <c r="P27" s="288"/>
      <c r="Q27" s="288"/>
      <c r="R27" s="288"/>
      <c r="S27" s="288"/>
      <c r="T27" s="288"/>
      <c r="U27" s="287"/>
      <c r="V27" s="287"/>
      <c r="W27" s="287"/>
      <c r="X27" s="287">
        <f t="shared" si="2"/>
        <v>0</v>
      </c>
      <c r="Y27" s="287"/>
      <c r="Z27" s="287"/>
      <c r="AA27" s="287"/>
      <c r="AB27" s="287"/>
      <c r="AC27" s="288"/>
      <c r="AD27" s="287"/>
      <c r="AE27" s="287"/>
      <c r="AF27" s="287"/>
      <c r="AG27" s="287">
        <f t="shared" si="3"/>
        <v>0</v>
      </c>
      <c r="AH27" s="288"/>
      <c r="AI27" s="287"/>
      <c r="AJ27" s="287"/>
      <c r="AK27" s="288"/>
      <c r="AL27" s="287"/>
      <c r="AM27" s="287"/>
      <c r="AN27" s="288"/>
      <c r="AO27" s="287"/>
      <c r="AP27" s="287"/>
      <c r="AQ27" s="287"/>
      <c r="AR27" s="287"/>
      <c r="AS27" s="288"/>
      <c r="AT27" s="287"/>
      <c r="AU27" s="287"/>
      <c r="AV27" s="288"/>
      <c r="AW27" s="288"/>
      <c r="AX27" s="288"/>
      <c r="AY27" s="287"/>
      <c r="AZ27" s="287"/>
      <c r="BA27" s="287"/>
      <c r="BB27" s="287"/>
      <c r="BC27" s="287"/>
      <c r="BD27" s="288"/>
      <c r="BE27" s="287"/>
      <c r="BF27" s="287"/>
      <c r="BG27" s="288"/>
      <c r="BH27" s="287"/>
      <c r="BI27" s="287"/>
      <c r="BJ27" s="288"/>
    </row>
    <row r="28" spans="1:62" s="229" customFormat="1" ht="50.25" customHeight="1">
      <c r="A28" s="281">
        <v>13</v>
      </c>
      <c r="B28" s="528" t="s">
        <v>409</v>
      </c>
      <c r="C28" s="552" t="s">
        <v>576</v>
      </c>
      <c r="D28" s="281"/>
      <c r="E28" s="281"/>
      <c r="F28" s="281"/>
      <c r="G28" s="283"/>
      <c r="H28" s="531">
        <v>0.01</v>
      </c>
      <c r="I28" s="286" t="s">
        <v>181</v>
      </c>
      <c r="J28" s="528" t="s">
        <v>172</v>
      </c>
      <c r="K28" s="286">
        <f t="shared" si="0"/>
        <v>0.01</v>
      </c>
      <c r="L28" s="286" t="s">
        <v>355</v>
      </c>
      <c r="M28" s="287">
        <f t="shared" si="1"/>
        <v>0.01</v>
      </c>
      <c r="N28" s="288"/>
      <c r="O28" s="287"/>
      <c r="P28" s="288">
        <v>0.01</v>
      </c>
      <c r="Q28" s="287"/>
      <c r="R28" s="287"/>
      <c r="S28" s="287"/>
      <c r="T28" s="287"/>
      <c r="U28" s="287"/>
      <c r="V28" s="287"/>
      <c r="W28" s="287"/>
      <c r="X28" s="287">
        <f t="shared" si="2"/>
        <v>0</v>
      </c>
      <c r="Y28" s="287"/>
      <c r="Z28" s="287"/>
      <c r="AA28" s="287"/>
      <c r="AB28" s="287"/>
      <c r="AC28" s="288"/>
      <c r="AD28" s="287"/>
      <c r="AE28" s="287"/>
      <c r="AF28" s="287"/>
      <c r="AG28" s="287">
        <f t="shared" si="3"/>
        <v>0</v>
      </c>
      <c r="AH28" s="288"/>
      <c r="AI28" s="287"/>
      <c r="AJ28" s="287"/>
      <c r="AK28" s="288"/>
      <c r="AL28" s="287"/>
      <c r="AM28" s="287"/>
      <c r="AN28" s="288"/>
      <c r="AO28" s="287"/>
      <c r="AP28" s="287"/>
      <c r="AQ28" s="287"/>
      <c r="AR28" s="287"/>
      <c r="AS28" s="288"/>
      <c r="AT28" s="287"/>
      <c r="AU28" s="287"/>
      <c r="AV28" s="288"/>
      <c r="AW28" s="288"/>
      <c r="AX28" s="288"/>
      <c r="AY28" s="287"/>
      <c r="AZ28" s="287"/>
      <c r="BA28" s="287"/>
      <c r="BB28" s="287"/>
      <c r="BC28" s="287"/>
      <c r="BD28" s="288"/>
      <c r="BE28" s="287"/>
      <c r="BF28" s="287"/>
      <c r="BG28" s="288"/>
      <c r="BH28" s="287"/>
      <c r="BI28" s="287"/>
      <c r="BJ28" s="288"/>
    </row>
    <row r="29" spans="1:62" s="229" customFormat="1" ht="42.75" customHeight="1">
      <c r="A29" s="281">
        <v>14</v>
      </c>
      <c r="B29" s="528" t="s">
        <v>411</v>
      </c>
      <c r="C29" s="554" t="s">
        <v>576</v>
      </c>
      <c r="D29" s="281"/>
      <c r="E29" s="281"/>
      <c r="F29" s="281"/>
      <c r="G29" s="281"/>
      <c r="H29" s="530">
        <v>0.4</v>
      </c>
      <c r="I29" s="290" t="s">
        <v>180</v>
      </c>
      <c r="J29" s="528" t="s">
        <v>179</v>
      </c>
      <c r="K29" s="286">
        <f t="shared" si="0"/>
        <v>0.4</v>
      </c>
      <c r="L29" s="286" t="s">
        <v>355</v>
      </c>
      <c r="M29" s="287">
        <f t="shared" si="1"/>
        <v>0.4</v>
      </c>
      <c r="N29" s="287"/>
      <c r="O29" s="287"/>
      <c r="P29" s="287">
        <v>0.4</v>
      </c>
      <c r="Q29" s="287"/>
      <c r="R29" s="287"/>
      <c r="S29" s="287"/>
      <c r="T29" s="287"/>
      <c r="U29" s="287"/>
      <c r="V29" s="287"/>
      <c r="W29" s="287"/>
      <c r="X29" s="287">
        <f t="shared" si="2"/>
        <v>0</v>
      </c>
      <c r="Y29" s="287"/>
      <c r="Z29" s="287"/>
      <c r="AA29" s="287"/>
      <c r="AB29" s="287"/>
      <c r="AC29" s="288"/>
      <c r="AD29" s="287"/>
      <c r="AE29" s="287"/>
      <c r="AF29" s="287"/>
      <c r="AG29" s="287">
        <f t="shared" si="3"/>
        <v>0</v>
      </c>
      <c r="AH29" s="288"/>
      <c r="AI29" s="287"/>
      <c r="AJ29" s="287"/>
      <c r="AK29" s="288"/>
      <c r="AL29" s="287"/>
      <c r="AM29" s="287"/>
      <c r="AN29" s="288"/>
      <c r="AO29" s="287"/>
      <c r="AP29" s="287"/>
      <c r="AQ29" s="287"/>
      <c r="AR29" s="287"/>
      <c r="AS29" s="288"/>
      <c r="AT29" s="287"/>
      <c r="AU29" s="287"/>
      <c r="AV29" s="288"/>
      <c r="AW29" s="288"/>
      <c r="AX29" s="288"/>
      <c r="AY29" s="287"/>
      <c r="AZ29" s="287"/>
      <c r="BA29" s="287"/>
      <c r="BB29" s="287"/>
      <c r="BC29" s="287"/>
      <c r="BD29" s="288"/>
      <c r="BE29" s="287"/>
      <c r="BF29" s="287"/>
      <c r="BG29" s="288"/>
      <c r="BH29" s="287"/>
      <c r="BI29" s="287"/>
      <c r="BJ29" s="288"/>
    </row>
    <row r="30" spans="1:62" s="229" customFormat="1" ht="31.5">
      <c r="A30" s="281">
        <v>15</v>
      </c>
      <c r="B30" s="528" t="s">
        <v>412</v>
      </c>
      <c r="C30" s="554" t="s">
        <v>576</v>
      </c>
      <c r="D30" s="281"/>
      <c r="E30" s="281"/>
      <c r="F30" s="281"/>
      <c r="G30" s="281"/>
      <c r="H30" s="530">
        <v>1</v>
      </c>
      <c r="I30" s="290" t="s">
        <v>49</v>
      </c>
      <c r="J30" s="528" t="s">
        <v>170</v>
      </c>
      <c r="K30" s="286">
        <f t="shared" si="0"/>
        <v>1</v>
      </c>
      <c r="L30" s="286" t="s">
        <v>355</v>
      </c>
      <c r="M30" s="287">
        <f t="shared" si="1"/>
        <v>0</v>
      </c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>
        <f t="shared" si="2"/>
        <v>1</v>
      </c>
      <c r="Y30" s="287"/>
      <c r="Z30" s="287"/>
      <c r="AA30" s="287"/>
      <c r="AB30" s="287"/>
      <c r="AC30" s="288"/>
      <c r="AD30" s="287"/>
      <c r="AE30" s="287"/>
      <c r="AF30" s="287"/>
      <c r="AG30" s="287">
        <f t="shared" si="3"/>
        <v>0</v>
      </c>
      <c r="AH30" s="288"/>
      <c r="AI30" s="287"/>
      <c r="AJ30" s="287"/>
      <c r="AK30" s="288"/>
      <c r="AL30" s="287"/>
      <c r="AM30" s="287"/>
      <c r="AN30" s="288"/>
      <c r="AO30" s="287"/>
      <c r="AP30" s="287"/>
      <c r="AQ30" s="287"/>
      <c r="AR30" s="287"/>
      <c r="AS30" s="288"/>
      <c r="AT30" s="287"/>
      <c r="AU30" s="287"/>
      <c r="AV30" s="288"/>
      <c r="AW30" s="288">
        <v>1</v>
      </c>
      <c r="AX30" s="291"/>
      <c r="AY30" s="287"/>
      <c r="AZ30" s="287"/>
      <c r="BA30" s="287"/>
      <c r="BB30" s="287"/>
      <c r="BC30" s="287"/>
      <c r="BD30" s="288"/>
      <c r="BE30" s="287"/>
      <c r="BF30" s="287"/>
      <c r="BG30" s="288"/>
      <c r="BH30" s="287"/>
      <c r="BI30" s="287"/>
      <c r="BJ30" s="288"/>
    </row>
    <row r="31" spans="1:62" s="407" customFormat="1" ht="42.75" customHeight="1">
      <c r="A31" s="281">
        <v>16</v>
      </c>
      <c r="B31" s="528" t="s">
        <v>416</v>
      </c>
      <c r="C31" s="555" t="s">
        <v>576</v>
      </c>
      <c r="D31" s="281"/>
      <c r="E31" s="281"/>
      <c r="F31" s="281"/>
      <c r="G31" s="281"/>
      <c r="H31" s="530">
        <v>0.05</v>
      </c>
      <c r="I31" s="290" t="s">
        <v>182</v>
      </c>
      <c r="J31" s="528" t="s">
        <v>193</v>
      </c>
      <c r="K31" s="286">
        <f t="shared" si="0"/>
        <v>0.05</v>
      </c>
      <c r="L31" s="286" t="s">
        <v>355</v>
      </c>
      <c r="M31" s="287">
        <f t="shared" si="1"/>
        <v>0.04</v>
      </c>
      <c r="N31" s="287"/>
      <c r="O31" s="287"/>
      <c r="P31" s="287"/>
      <c r="Q31" s="287">
        <v>0.04</v>
      </c>
      <c r="R31" s="287"/>
      <c r="S31" s="287"/>
      <c r="T31" s="287"/>
      <c r="U31" s="288"/>
      <c r="V31" s="287"/>
      <c r="W31" s="287"/>
      <c r="X31" s="287">
        <f t="shared" si="2"/>
        <v>0.01</v>
      </c>
      <c r="Y31" s="287"/>
      <c r="Z31" s="287"/>
      <c r="AA31" s="287"/>
      <c r="AB31" s="287"/>
      <c r="AC31" s="288"/>
      <c r="AD31" s="287"/>
      <c r="AE31" s="287"/>
      <c r="AF31" s="287"/>
      <c r="AG31" s="287">
        <f t="shared" si="3"/>
        <v>0</v>
      </c>
      <c r="AH31" s="288"/>
      <c r="AI31" s="287"/>
      <c r="AJ31" s="287"/>
      <c r="AK31" s="288"/>
      <c r="AL31" s="287"/>
      <c r="AM31" s="287"/>
      <c r="AN31" s="288"/>
      <c r="AO31" s="287"/>
      <c r="AP31" s="287"/>
      <c r="AQ31" s="287"/>
      <c r="AR31" s="287"/>
      <c r="AS31" s="288"/>
      <c r="AT31" s="287"/>
      <c r="AU31" s="287"/>
      <c r="AV31" s="288">
        <v>0.01</v>
      </c>
      <c r="AW31" s="288"/>
      <c r="AX31" s="288"/>
      <c r="AY31" s="287"/>
      <c r="AZ31" s="287"/>
      <c r="BA31" s="287"/>
      <c r="BB31" s="287"/>
      <c r="BC31" s="287"/>
      <c r="BD31" s="288"/>
      <c r="BE31" s="287"/>
      <c r="BF31" s="287"/>
      <c r="BG31" s="288"/>
      <c r="BH31" s="287"/>
      <c r="BI31" s="287"/>
      <c r="BJ31" s="288"/>
    </row>
    <row r="32" spans="1:62" s="407" customFormat="1" ht="53.25" customHeight="1">
      <c r="A32" s="281">
        <v>17</v>
      </c>
      <c r="B32" s="528" t="s">
        <v>417</v>
      </c>
      <c r="C32" s="554" t="s">
        <v>576</v>
      </c>
      <c r="D32" s="281"/>
      <c r="E32" s="281"/>
      <c r="F32" s="530">
        <v>0.3</v>
      </c>
      <c r="G32" s="281"/>
      <c r="H32" s="229"/>
      <c r="I32" s="290" t="s">
        <v>182</v>
      </c>
      <c r="J32" s="528" t="s">
        <v>176</v>
      </c>
      <c r="K32" s="286">
        <f t="shared" si="0"/>
        <v>0</v>
      </c>
      <c r="L32" s="286" t="s">
        <v>355</v>
      </c>
      <c r="M32" s="287">
        <f t="shared" si="1"/>
        <v>0</v>
      </c>
      <c r="N32" s="288"/>
      <c r="O32" s="287"/>
      <c r="P32" s="288"/>
      <c r="Q32" s="288"/>
      <c r="R32" s="288"/>
      <c r="S32" s="288"/>
      <c r="T32" s="288"/>
      <c r="U32" s="287"/>
      <c r="V32" s="287"/>
      <c r="W32" s="287"/>
      <c r="X32" s="287">
        <f t="shared" si="2"/>
        <v>0</v>
      </c>
      <c r="Y32" s="287"/>
      <c r="Z32" s="287"/>
      <c r="AA32" s="287"/>
      <c r="AB32" s="287"/>
      <c r="AC32" s="288"/>
      <c r="AD32" s="287"/>
      <c r="AE32" s="286"/>
      <c r="AF32" s="287"/>
      <c r="AG32" s="287">
        <f t="shared" si="3"/>
        <v>0</v>
      </c>
      <c r="AH32" s="288"/>
      <c r="AI32" s="287"/>
      <c r="AJ32" s="287"/>
      <c r="AK32" s="288"/>
      <c r="AL32" s="287"/>
      <c r="AM32" s="287"/>
      <c r="AN32" s="288"/>
      <c r="AO32" s="287"/>
      <c r="AP32" s="287"/>
      <c r="AQ32" s="287"/>
      <c r="AR32" s="287"/>
      <c r="AS32" s="288"/>
      <c r="AT32" s="287"/>
      <c r="AU32" s="287"/>
      <c r="AV32" s="288"/>
      <c r="AW32" s="292"/>
      <c r="AX32" s="287"/>
      <c r="AY32" s="287"/>
      <c r="AZ32" s="287"/>
      <c r="BA32" s="287"/>
      <c r="BB32" s="287"/>
      <c r="BC32" s="287"/>
      <c r="BD32" s="288"/>
      <c r="BE32" s="287"/>
      <c r="BF32" s="287"/>
      <c r="BG32" s="288"/>
      <c r="BH32" s="287"/>
      <c r="BI32" s="287"/>
      <c r="BJ32" s="288"/>
    </row>
    <row r="33" spans="1:62" s="407" customFormat="1" ht="42.75" customHeight="1">
      <c r="A33" s="281">
        <v>18</v>
      </c>
      <c r="B33" s="528" t="s">
        <v>418</v>
      </c>
      <c r="C33" s="555" t="s">
        <v>576</v>
      </c>
      <c r="D33" s="281"/>
      <c r="E33" s="281"/>
      <c r="F33" s="281"/>
      <c r="G33" s="281"/>
      <c r="H33" s="530">
        <v>0.1</v>
      </c>
      <c r="I33" s="290" t="s">
        <v>182</v>
      </c>
      <c r="J33" s="528" t="s">
        <v>175</v>
      </c>
      <c r="K33" s="286">
        <f t="shared" si="0"/>
        <v>0.1</v>
      </c>
      <c r="L33" s="286" t="s">
        <v>355</v>
      </c>
      <c r="M33" s="287">
        <f t="shared" si="1"/>
        <v>0</v>
      </c>
      <c r="N33" s="287"/>
      <c r="O33" s="287"/>
      <c r="P33" s="287"/>
      <c r="Q33" s="287"/>
      <c r="R33" s="287"/>
      <c r="S33" s="287"/>
      <c r="T33" s="287"/>
      <c r="U33" s="288"/>
      <c r="V33" s="287"/>
      <c r="W33" s="287"/>
      <c r="X33" s="287">
        <f t="shared" si="2"/>
        <v>0</v>
      </c>
      <c r="Y33" s="287"/>
      <c r="Z33" s="287"/>
      <c r="AA33" s="287"/>
      <c r="AB33" s="287"/>
      <c r="AC33" s="288"/>
      <c r="AD33" s="287"/>
      <c r="AE33" s="287"/>
      <c r="AF33" s="287"/>
      <c r="AG33" s="287">
        <f t="shared" si="3"/>
        <v>0</v>
      </c>
      <c r="AH33" s="288"/>
      <c r="AI33" s="287"/>
      <c r="AJ33" s="287"/>
      <c r="AK33" s="288"/>
      <c r="AL33" s="287"/>
      <c r="AM33" s="287"/>
      <c r="AN33" s="288"/>
      <c r="AO33" s="287"/>
      <c r="AP33" s="287"/>
      <c r="AQ33" s="287"/>
      <c r="AR33" s="287"/>
      <c r="AS33" s="288"/>
      <c r="AT33" s="287"/>
      <c r="AU33" s="287"/>
      <c r="AV33" s="288"/>
      <c r="AW33" s="288"/>
      <c r="AX33" s="288"/>
      <c r="AY33" s="287"/>
      <c r="AZ33" s="287"/>
      <c r="BA33" s="287"/>
      <c r="BB33" s="287"/>
      <c r="BC33" s="287"/>
      <c r="BD33" s="288"/>
      <c r="BE33" s="287"/>
      <c r="BF33" s="287"/>
      <c r="BG33" s="288"/>
      <c r="BH33" s="287"/>
      <c r="BI33" s="287"/>
      <c r="BJ33" s="530">
        <v>0.1</v>
      </c>
    </row>
    <row r="34" spans="1:62" s="407" customFormat="1" ht="72" customHeight="1">
      <c r="A34" s="281">
        <v>19</v>
      </c>
      <c r="B34" s="528" t="s">
        <v>419</v>
      </c>
      <c r="C34" s="555" t="s">
        <v>576</v>
      </c>
      <c r="D34" s="281"/>
      <c r="E34" s="281"/>
      <c r="F34" s="281"/>
      <c r="G34" s="281"/>
      <c r="H34" s="532">
        <v>0.5</v>
      </c>
      <c r="I34" s="290" t="s">
        <v>181</v>
      </c>
      <c r="J34" s="528" t="s">
        <v>193</v>
      </c>
      <c r="K34" s="286">
        <f t="shared" si="0"/>
        <v>0.5</v>
      </c>
      <c r="L34" s="286" t="s">
        <v>355</v>
      </c>
      <c r="M34" s="287">
        <f t="shared" si="1"/>
        <v>0.44000000000000006</v>
      </c>
      <c r="N34" s="287">
        <v>0.04</v>
      </c>
      <c r="O34" s="287">
        <f>N34</f>
        <v>0.04</v>
      </c>
      <c r="P34" s="287"/>
      <c r="Q34" s="287">
        <v>0.4</v>
      </c>
      <c r="R34" s="287"/>
      <c r="S34" s="287"/>
      <c r="T34" s="287"/>
      <c r="U34" s="287"/>
      <c r="V34" s="287"/>
      <c r="W34" s="287"/>
      <c r="X34" s="287">
        <f t="shared" si="2"/>
        <v>0.06</v>
      </c>
      <c r="Y34" s="287"/>
      <c r="Z34" s="287"/>
      <c r="AA34" s="287"/>
      <c r="AB34" s="287"/>
      <c r="AC34" s="288"/>
      <c r="AD34" s="287"/>
      <c r="AE34" s="287"/>
      <c r="AF34" s="287"/>
      <c r="AG34" s="287">
        <f t="shared" si="3"/>
        <v>0</v>
      </c>
      <c r="AH34" s="288"/>
      <c r="AI34" s="287"/>
      <c r="AJ34" s="287"/>
      <c r="AK34" s="288"/>
      <c r="AL34" s="287"/>
      <c r="AM34" s="287"/>
      <c r="AN34" s="288"/>
      <c r="AO34" s="288"/>
      <c r="AP34" s="287"/>
      <c r="AQ34" s="287"/>
      <c r="AR34" s="287"/>
      <c r="AS34" s="288"/>
      <c r="AT34" s="287"/>
      <c r="AU34" s="287"/>
      <c r="AV34" s="288">
        <v>0.06</v>
      </c>
      <c r="AW34" s="288"/>
      <c r="AX34" s="288"/>
      <c r="AY34" s="287"/>
      <c r="AZ34" s="287"/>
      <c r="BA34" s="287"/>
      <c r="BB34" s="287"/>
      <c r="BC34" s="287"/>
      <c r="BD34" s="288"/>
      <c r="BE34" s="287"/>
      <c r="BF34" s="287"/>
      <c r="BG34" s="288"/>
      <c r="BH34" s="287"/>
      <c r="BI34" s="287"/>
      <c r="BJ34" s="287"/>
    </row>
    <row r="35" spans="1:62" s="407" customFormat="1" ht="42.75" customHeight="1">
      <c r="A35" s="281">
        <v>20</v>
      </c>
      <c r="B35" s="528" t="s">
        <v>420</v>
      </c>
      <c r="C35" s="554" t="s">
        <v>576</v>
      </c>
      <c r="D35" s="281"/>
      <c r="E35" s="281"/>
      <c r="F35" s="281"/>
      <c r="G35" s="281"/>
      <c r="H35" s="532">
        <v>0.7</v>
      </c>
      <c r="I35" s="290" t="s">
        <v>180</v>
      </c>
      <c r="J35" s="528" t="s">
        <v>193</v>
      </c>
      <c r="K35" s="286">
        <f t="shared" si="0"/>
        <v>0.7</v>
      </c>
      <c r="L35" s="286" t="s">
        <v>355</v>
      </c>
      <c r="M35" s="287">
        <f t="shared" si="1"/>
        <v>0</v>
      </c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>
        <f t="shared" si="2"/>
        <v>0.7</v>
      </c>
      <c r="Y35" s="287"/>
      <c r="Z35" s="287"/>
      <c r="AA35" s="287"/>
      <c r="AB35" s="287"/>
      <c r="AC35" s="288"/>
      <c r="AD35" s="287"/>
      <c r="AE35" s="287"/>
      <c r="AF35" s="287"/>
      <c r="AG35" s="287">
        <f t="shared" si="3"/>
        <v>0</v>
      </c>
      <c r="AH35" s="288"/>
      <c r="AI35" s="287"/>
      <c r="AJ35" s="287"/>
      <c r="AK35" s="288"/>
      <c r="AL35" s="287"/>
      <c r="AM35" s="287"/>
      <c r="AN35" s="288"/>
      <c r="AO35" s="287"/>
      <c r="AP35" s="287"/>
      <c r="AQ35" s="287"/>
      <c r="AR35" s="287"/>
      <c r="AS35" s="288"/>
      <c r="AT35" s="287"/>
      <c r="AU35" s="287"/>
      <c r="AV35" s="288">
        <v>0.7</v>
      </c>
      <c r="AW35" s="288"/>
      <c r="AX35" s="287"/>
      <c r="AY35" s="287"/>
      <c r="AZ35" s="287"/>
      <c r="BA35" s="287"/>
      <c r="BB35" s="287"/>
      <c r="BC35" s="287"/>
      <c r="BD35" s="288"/>
      <c r="BE35" s="287"/>
      <c r="BF35" s="287"/>
      <c r="BG35" s="288"/>
      <c r="BH35" s="287"/>
      <c r="BI35" s="287"/>
      <c r="BJ35" s="288"/>
    </row>
    <row r="36" spans="1:62" s="407" customFormat="1" ht="42.75" customHeight="1">
      <c r="A36" s="281">
        <v>21</v>
      </c>
      <c r="B36" s="528" t="s">
        <v>422</v>
      </c>
      <c r="C36" s="554" t="s">
        <v>576</v>
      </c>
      <c r="D36" s="281"/>
      <c r="E36" s="281"/>
      <c r="F36" s="281"/>
      <c r="G36" s="281"/>
      <c r="H36" s="530">
        <v>0.84</v>
      </c>
      <c r="I36" s="290" t="s">
        <v>180</v>
      </c>
      <c r="J36" s="528" t="s">
        <v>176</v>
      </c>
      <c r="K36" s="286">
        <f t="shared" ref="K36:K67" si="4">M36+X36+BJ36</f>
        <v>0.84000000000000008</v>
      </c>
      <c r="L36" s="286" t="s">
        <v>355</v>
      </c>
      <c r="M36" s="287">
        <f t="shared" ref="M36:M67" si="5">SUM(N36:W36)-O36</f>
        <v>0.84000000000000008</v>
      </c>
      <c r="N36" s="287">
        <v>0.03</v>
      </c>
      <c r="O36" s="287">
        <f>N36</f>
        <v>0.03</v>
      </c>
      <c r="P36" s="287">
        <v>0.5</v>
      </c>
      <c r="Q36" s="287"/>
      <c r="R36" s="287"/>
      <c r="S36" s="287"/>
      <c r="T36" s="287"/>
      <c r="U36" s="287">
        <v>0.31</v>
      </c>
      <c r="V36" s="287"/>
      <c r="W36" s="287"/>
      <c r="X36" s="287">
        <f t="shared" ref="X36:X67" si="6">SUM(Y36:AG36)+SUM(AS36:BI36)</f>
        <v>0</v>
      </c>
      <c r="Y36" s="287"/>
      <c r="Z36" s="287"/>
      <c r="AA36" s="287"/>
      <c r="AB36" s="287"/>
      <c r="AC36" s="288"/>
      <c r="AD36" s="287"/>
      <c r="AE36" s="287"/>
      <c r="AF36" s="287"/>
      <c r="AG36" s="287">
        <f t="shared" ref="AG36:AG67" si="7">SUM(AH36:AR36)</f>
        <v>0</v>
      </c>
      <c r="AH36" s="288"/>
      <c r="AI36" s="287"/>
      <c r="AJ36" s="287"/>
      <c r="AK36" s="288"/>
      <c r="AL36" s="287"/>
      <c r="AM36" s="287"/>
      <c r="AN36" s="288"/>
      <c r="AO36" s="287"/>
      <c r="AP36" s="287"/>
      <c r="AQ36" s="287"/>
      <c r="AR36" s="288"/>
      <c r="AS36" s="288"/>
      <c r="AT36" s="287"/>
      <c r="AU36" s="287"/>
      <c r="AV36" s="288"/>
      <c r="AW36" s="288"/>
      <c r="AX36" s="288"/>
      <c r="AY36" s="287"/>
      <c r="AZ36" s="287"/>
      <c r="BA36" s="287"/>
      <c r="BB36" s="287"/>
      <c r="BC36" s="287"/>
      <c r="BD36" s="288"/>
      <c r="BE36" s="287"/>
      <c r="BF36" s="287"/>
      <c r="BG36" s="288"/>
      <c r="BH36" s="287"/>
      <c r="BI36" s="287"/>
      <c r="BJ36" s="288"/>
    </row>
    <row r="37" spans="1:62" s="407" customFormat="1" ht="75.75" customHeight="1">
      <c r="A37" s="281">
        <v>22</v>
      </c>
      <c r="B37" s="528" t="s">
        <v>423</v>
      </c>
      <c r="C37" s="554" t="s">
        <v>576</v>
      </c>
      <c r="D37" s="281"/>
      <c r="E37" s="281"/>
      <c r="F37" s="281"/>
      <c r="G37" s="281"/>
      <c r="H37" s="530">
        <v>1</v>
      </c>
      <c r="I37" s="290" t="s">
        <v>180</v>
      </c>
      <c r="J37" s="528" t="s">
        <v>176</v>
      </c>
      <c r="K37" s="286">
        <f t="shared" si="4"/>
        <v>1</v>
      </c>
      <c r="L37" s="286"/>
      <c r="M37" s="287">
        <f t="shared" si="5"/>
        <v>1</v>
      </c>
      <c r="N37" s="287"/>
      <c r="O37" s="287"/>
      <c r="P37" s="287"/>
      <c r="Q37" s="287"/>
      <c r="R37" s="287"/>
      <c r="S37" s="287"/>
      <c r="T37" s="287">
        <v>1</v>
      </c>
      <c r="U37" s="287"/>
      <c r="V37" s="287"/>
      <c r="W37" s="287"/>
      <c r="X37" s="287">
        <f t="shared" si="6"/>
        <v>0</v>
      </c>
      <c r="Y37" s="287"/>
      <c r="Z37" s="287"/>
      <c r="AA37" s="287"/>
      <c r="AB37" s="287"/>
      <c r="AC37" s="288"/>
      <c r="AD37" s="287"/>
      <c r="AE37" s="287"/>
      <c r="AF37" s="287"/>
      <c r="AG37" s="287">
        <f t="shared" si="7"/>
        <v>0</v>
      </c>
      <c r="AH37" s="288"/>
      <c r="AI37" s="287"/>
      <c r="AJ37" s="287"/>
      <c r="AK37" s="288"/>
      <c r="AL37" s="287"/>
      <c r="AM37" s="287"/>
      <c r="AN37" s="288"/>
      <c r="AO37" s="287"/>
      <c r="AP37" s="287"/>
      <c r="AQ37" s="287"/>
      <c r="AR37" s="288"/>
      <c r="AS37" s="288"/>
      <c r="AT37" s="287"/>
      <c r="AU37" s="287"/>
      <c r="AV37" s="288"/>
      <c r="AW37" s="288"/>
      <c r="AX37" s="288"/>
      <c r="AY37" s="287"/>
      <c r="AZ37" s="287"/>
      <c r="BA37" s="287"/>
      <c r="BB37" s="287"/>
      <c r="BC37" s="287"/>
      <c r="BD37" s="288"/>
      <c r="BE37" s="287"/>
      <c r="BF37" s="287"/>
      <c r="BG37" s="288"/>
      <c r="BH37" s="287"/>
      <c r="BI37" s="287"/>
      <c r="BJ37" s="288"/>
    </row>
    <row r="38" spans="1:62" s="407" customFormat="1" ht="75.75" customHeight="1">
      <c r="A38" s="281">
        <v>23</v>
      </c>
      <c r="B38" s="528" t="s">
        <v>424</v>
      </c>
      <c r="C38" s="554" t="s">
        <v>576</v>
      </c>
      <c r="D38" s="281"/>
      <c r="E38" s="281"/>
      <c r="F38" s="281"/>
      <c r="G38" s="281"/>
      <c r="H38" s="532">
        <v>2</v>
      </c>
      <c r="I38" s="281" t="s">
        <v>180</v>
      </c>
      <c r="J38" s="528" t="s">
        <v>176</v>
      </c>
      <c r="K38" s="286">
        <f t="shared" si="4"/>
        <v>2</v>
      </c>
      <c r="L38" s="286"/>
      <c r="M38" s="287">
        <f t="shared" si="5"/>
        <v>2</v>
      </c>
      <c r="N38" s="287"/>
      <c r="O38" s="287"/>
      <c r="P38" s="287"/>
      <c r="Q38" s="287"/>
      <c r="R38" s="287"/>
      <c r="S38" s="287"/>
      <c r="T38" s="287">
        <v>2</v>
      </c>
      <c r="U38" s="287"/>
      <c r="V38" s="287"/>
      <c r="W38" s="287"/>
      <c r="X38" s="287">
        <f t="shared" si="6"/>
        <v>0</v>
      </c>
      <c r="Y38" s="287"/>
      <c r="Z38" s="287"/>
      <c r="AA38" s="287"/>
      <c r="AB38" s="287"/>
      <c r="AC38" s="288"/>
      <c r="AD38" s="287"/>
      <c r="AE38" s="287"/>
      <c r="AF38" s="287"/>
      <c r="AG38" s="287">
        <f t="shared" si="7"/>
        <v>0</v>
      </c>
      <c r="AH38" s="288"/>
      <c r="AI38" s="287"/>
      <c r="AJ38" s="287"/>
      <c r="AK38" s="288"/>
      <c r="AL38" s="287"/>
      <c r="AM38" s="287"/>
      <c r="AN38" s="288"/>
      <c r="AO38" s="287"/>
      <c r="AP38" s="287"/>
      <c r="AQ38" s="287"/>
      <c r="AR38" s="288"/>
      <c r="AS38" s="288"/>
      <c r="AT38" s="287"/>
      <c r="AU38" s="287"/>
      <c r="AV38" s="288"/>
      <c r="AW38" s="288"/>
      <c r="AX38" s="288"/>
      <c r="AY38" s="287"/>
      <c r="AZ38" s="287"/>
      <c r="BA38" s="287"/>
      <c r="BB38" s="287"/>
      <c r="BC38" s="287"/>
      <c r="BD38" s="288"/>
      <c r="BE38" s="287"/>
      <c r="BF38" s="287"/>
      <c r="BG38" s="288"/>
      <c r="BH38" s="287"/>
      <c r="BI38" s="287"/>
      <c r="BJ38" s="288"/>
    </row>
    <row r="39" spans="1:62" s="407" customFormat="1" ht="75.75" customHeight="1">
      <c r="A39" s="281">
        <v>24</v>
      </c>
      <c r="B39" s="528" t="s">
        <v>425</v>
      </c>
      <c r="C39" s="554" t="s">
        <v>576</v>
      </c>
      <c r="D39" s="281"/>
      <c r="E39" s="281"/>
      <c r="F39" s="281"/>
      <c r="G39" s="281"/>
      <c r="H39" s="533">
        <v>0.56000000000000005</v>
      </c>
      <c r="I39" s="290" t="s">
        <v>180</v>
      </c>
      <c r="J39" s="528" t="s">
        <v>176</v>
      </c>
      <c r="K39" s="286">
        <f t="shared" si="4"/>
        <v>0.56000000000000005</v>
      </c>
      <c r="L39" s="286"/>
      <c r="M39" s="287">
        <f t="shared" si="5"/>
        <v>0.56000000000000005</v>
      </c>
      <c r="N39" s="287"/>
      <c r="O39" s="287"/>
      <c r="P39" s="287">
        <v>0.56000000000000005</v>
      </c>
      <c r="Q39" s="287"/>
      <c r="R39" s="287"/>
      <c r="S39" s="287"/>
      <c r="T39" s="287"/>
      <c r="U39" s="287"/>
      <c r="V39" s="287"/>
      <c r="W39" s="287"/>
      <c r="X39" s="287">
        <f t="shared" si="6"/>
        <v>0</v>
      </c>
      <c r="Y39" s="287"/>
      <c r="Z39" s="287"/>
      <c r="AA39" s="287"/>
      <c r="AB39" s="287"/>
      <c r="AC39" s="288"/>
      <c r="AD39" s="287"/>
      <c r="AE39" s="287"/>
      <c r="AF39" s="287"/>
      <c r="AG39" s="287">
        <f t="shared" si="7"/>
        <v>0</v>
      </c>
      <c r="AH39" s="288"/>
      <c r="AI39" s="287"/>
      <c r="AJ39" s="287"/>
      <c r="AK39" s="288"/>
      <c r="AL39" s="287"/>
      <c r="AM39" s="287"/>
      <c r="AN39" s="288"/>
      <c r="AO39" s="287"/>
      <c r="AP39" s="287"/>
      <c r="AQ39" s="287"/>
      <c r="AR39" s="288"/>
      <c r="AS39" s="288"/>
      <c r="AT39" s="287"/>
      <c r="AU39" s="287"/>
      <c r="AV39" s="288"/>
      <c r="AW39" s="288"/>
      <c r="AX39" s="288"/>
      <c r="AY39" s="287"/>
      <c r="AZ39" s="287"/>
      <c r="BA39" s="287"/>
      <c r="BB39" s="287"/>
      <c r="BC39" s="287"/>
      <c r="BD39" s="288"/>
      <c r="BE39" s="287"/>
      <c r="BF39" s="287"/>
      <c r="BG39" s="288"/>
      <c r="BH39" s="287"/>
      <c r="BI39" s="287"/>
      <c r="BJ39" s="288"/>
    </row>
    <row r="40" spans="1:62" s="407" customFormat="1" ht="75.75" customHeight="1">
      <c r="A40" s="281">
        <v>25</v>
      </c>
      <c r="B40" s="528" t="s">
        <v>426</v>
      </c>
      <c r="C40" s="554" t="s">
        <v>576</v>
      </c>
      <c r="D40" s="281"/>
      <c r="E40" s="281"/>
      <c r="F40" s="281"/>
      <c r="G40" s="281"/>
      <c r="H40" s="532">
        <v>0.7</v>
      </c>
      <c r="I40" s="290" t="s">
        <v>180</v>
      </c>
      <c r="J40" s="528" t="s">
        <v>176</v>
      </c>
      <c r="K40" s="286">
        <f t="shared" si="4"/>
        <v>0.7</v>
      </c>
      <c r="L40" s="286"/>
      <c r="M40" s="287">
        <f t="shared" si="5"/>
        <v>0.7</v>
      </c>
      <c r="N40" s="287"/>
      <c r="O40" s="287"/>
      <c r="P40" s="287">
        <v>0.7</v>
      </c>
      <c r="Q40" s="287"/>
      <c r="R40" s="287"/>
      <c r="S40" s="287"/>
      <c r="T40" s="288"/>
      <c r="U40" s="287"/>
      <c r="V40" s="287"/>
      <c r="W40" s="287"/>
      <c r="X40" s="287">
        <f t="shared" si="6"/>
        <v>0</v>
      </c>
      <c r="Y40" s="287"/>
      <c r="Z40" s="287"/>
      <c r="AA40" s="287"/>
      <c r="AB40" s="287"/>
      <c r="AC40" s="288"/>
      <c r="AD40" s="287"/>
      <c r="AE40" s="287"/>
      <c r="AF40" s="287"/>
      <c r="AG40" s="287">
        <f t="shared" si="7"/>
        <v>0</v>
      </c>
      <c r="AH40" s="288"/>
      <c r="AI40" s="287"/>
      <c r="AJ40" s="287"/>
      <c r="AK40" s="288"/>
      <c r="AL40" s="287"/>
      <c r="AM40" s="287"/>
      <c r="AN40" s="288"/>
      <c r="AO40" s="287"/>
      <c r="AP40" s="287"/>
      <c r="AQ40" s="287"/>
      <c r="AR40" s="288"/>
      <c r="AS40" s="288"/>
      <c r="AT40" s="287"/>
      <c r="AU40" s="287"/>
      <c r="AV40" s="288"/>
      <c r="AW40" s="288"/>
      <c r="AX40" s="288"/>
      <c r="AY40" s="287"/>
      <c r="AZ40" s="287"/>
      <c r="BA40" s="287"/>
      <c r="BB40" s="287"/>
      <c r="BC40" s="287"/>
      <c r="BD40" s="288"/>
      <c r="BE40" s="287"/>
      <c r="BF40" s="287"/>
      <c r="BG40" s="288"/>
      <c r="BH40" s="287"/>
      <c r="BI40" s="287"/>
      <c r="BJ40" s="288"/>
    </row>
    <row r="41" spans="1:62" s="407" customFormat="1" ht="75.75" customHeight="1">
      <c r="A41" s="281">
        <v>26</v>
      </c>
      <c r="B41" s="528" t="s">
        <v>427</v>
      </c>
      <c r="C41" s="554" t="s">
        <v>576</v>
      </c>
      <c r="D41" s="281"/>
      <c r="E41" s="281"/>
      <c r="F41" s="281"/>
      <c r="G41" s="281"/>
      <c r="H41" s="533">
        <v>1.07</v>
      </c>
      <c r="I41" s="281" t="s">
        <v>36</v>
      </c>
      <c r="J41" s="528" t="s">
        <v>176</v>
      </c>
      <c r="K41" s="286">
        <f t="shared" si="4"/>
        <v>1.07</v>
      </c>
      <c r="L41" s="286"/>
      <c r="M41" s="287">
        <f t="shared" si="5"/>
        <v>1.07</v>
      </c>
      <c r="N41" s="287">
        <v>0.02</v>
      </c>
      <c r="O41" s="287">
        <f>N41</f>
        <v>0.02</v>
      </c>
      <c r="P41" s="287">
        <v>0.04</v>
      </c>
      <c r="Q41" s="287"/>
      <c r="R41" s="287"/>
      <c r="S41" s="287"/>
      <c r="T41" s="287">
        <v>1</v>
      </c>
      <c r="U41" s="287">
        <v>0.01</v>
      </c>
      <c r="V41" s="287"/>
      <c r="W41" s="287"/>
      <c r="X41" s="287">
        <f t="shared" si="6"/>
        <v>0</v>
      </c>
      <c r="Y41" s="287"/>
      <c r="Z41" s="287"/>
      <c r="AA41" s="287"/>
      <c r="AB41" s="287"/>
      <c r="AC41" s="288"/>
      <c r="AD41" s="287"/>
      <c r="AE41" s="287"/>
      <c r="AF41" s="287"/>
      <c r="AG41" s="287">
        <f t="shared" si="7"/>
        <v>0</v>
      </c>
      <c r="AH41" s="288"/>
      <c r="AI41" s="287"/>
      <c r="AJ41" s="287"/>
      <c r="AK41" s="288"/>
      <c r="AL41" s="287"/>
      <c r="AM41" s="287"/>
      <c r="AN41" s="288"/>
      <c r="AO41" s="287"/>
      <c r="AP41" s="287"/>
      <c r="AQ41" s="287"/>
      <c r="AR41" s="288"/>
      <c r="AS41" s="288"/>
      <c r="AT41" s="287"/>
      <c r="AU41" s="287"/>
      <c r="AV41" s="288"/>
      <c r="AW41" s="288"/>
      <c r="AX41" s="288"/>
      <c r="AY41" s="287"/>
      <c r="AZ41" s="287"/>
      <c r="BA41" s="287"/>
      <c r="BB41" s="287"/>
      <c r="BC41" s="287"/>
      <c r="BD41" s="288"/>
      <c r="BE41" s="287"/>
      <c r="BF41" s="287"/>
      <c r="BG41" s="288"/>
      <c r="BH41" s="287"/>
      <c r="BI41" s="287"/>
      <c r="BJ41" s="288"/>
    </row>
    <row r="42" spans="1:62" s="407" customFormat="1" ht="75.75" customHeight="1">
      <c r="A42" s="281">
        <v>27</v>
      </c>
      <c r="B42" s="528" t="s">
        <v>428</v>
      </c>
      <c r="C42" s="554" t="s">
        <v>576</v>
      </c>
      <c r="D42" s="281"/>
      <c r="E42" s="281"/>
      <c r="F42" s="281"/>
      <c r="G42" s="281"/>
      <c r="H42" s="530">
        <v>7.0000000000000007E-2</v>
      </c>
      <c r="I42" s="290" t="s">
        <v>180</v>
      </c>
      <c r="J42" s="528" t="s">
        <v>168</v>
      </c>
      <c r="K42" s="286">
        <f t="shared" si="4"/>
        <v>7.0000000000000007E-2</v>
      </c>
      <c r="L42" s="286"/>
      <c r="M42" s="287">
        <f t="shared" si="5"/>
        <v>7.0000000000000007E-2</v>
      </c>
      <c r="N42" s="287"/>
      <c r="O42" s="287"/>
      <c r="P42" s="287">
        <v>0.02</v>
      </c>
      <c r="Q42" s="287"/>
      <c r="R42" s="287"/>
      <c r="S42" s="287"/>
      <c r="T42" s="287">
        <v>0.05</v>
      </c>
      <c r="U42" s="287"/>
      <c r="V42" s="287"/>
      <c r="W42" s="287"/>
      <c r="X42" s="287">
        <f t="shared" si="6"/>
        <v>0</v>
      </c>
      <c r="Y42" s="287"/>
      <c r="Z42" s="287"/>
      <c r="AA42" s="287"/>
      <c r="AB42" s="287"/>
      <c r="AC42" s="288"/>
      <c r="AD42" s="287"/>
      <c r="AE42" s="287"/>
      <c r="AF42" s="287"/>
      <c r="AG42" s="287">
        <f t="shared" si="7"/>
        <v>0</v>
      </c>
      <c r="AH42" s="288"/>
      <c r="AI42" s="287"/>
      <c r="AJ42" s="287"/>
      <c r="AK42" s="288"/>
      <c r="AL42" s="287"/>
      <c r="AM42" s="287"/>
      <c r="AN42" s="288"/>
      <c r="AO42" s="287"/>
      <c r="AP42" s="287"/>
      <c r="AQ42" s="287"/>
      <c r="AR42" s="288"/>
      <c r="AS42" s="288"/>
      <c r="AT42" s="287"/>
      <c r="AU42" s="287"/>
      <c r="AV42" s="288"/>
      <c r="AW42" s="288"/>
      <c r="AX42" s="288"/>
      <c r="AY42" s="287"/>
      <c r="AZ42" s="287"/>
      <c r="BA42" s="287"/>
      <c r="BB42" s="287"/>
      <c r="BC42" s="287"/>
      <c r="BD42" s="288"/>
      <c r="BE42" s="287"/>
      <c r="BF42" s="287"/>
      <c r="BG42" s="288"/>
      <c r="BH42" s="287"/>
      <c r="BI42" s="287"/>
      <c r="BJ42" s="288"/>
    </row>
    <row r="43" spans="1:62" s="407" customFormat="1" ht="75.75" customHeight="1">
      <c r="A43" s="281">
        <v>28</v>
      </c>
      <c r="B43" s="528" t="s">
        <v>429</v>
      </c>
      <c r="C43" s="554" t="s">
        <v>576</v>
      </c>
      <c r="D43" s="281"/>
      <c r="E43" s="281"/>
      <c r="F43" s="281"/>
      <c r="G43" s="281"/>
      <c r="H43" s="530">
        <v>0.72</v>
      </c>
      <c r="I43" s="290" t="s">
        <v>180</v>
      </c>
      <c r="J43" s="528" t="s">
        <v>168</v>
      </c>
      <c r="K43" s="286">
        <f t="shared" si="4"/>
        <v>0.72</v>
      </c>
      <c r="L43" s="286"/>
      <c r="M43" s="287">
        <f t="shared" si="5"/>
        <v>0.72</v>
      </c>
      <c r="N43" s="287">
        <v>0.02</v>
      </c>
      <c r="O43" s="287">
        <f>N43</f>
        <v>0.02</v>
      </c>
      <c r="P43" s="287"/>
      <c r="Q43" s="287"/>
      <c r="R43" s="287"/>
      <c r="S43" s="287"/>
      <c r="T43" s="287">
        <v>0.7</v>
      </c>
      <c r="U43" s="287"/>
      <c r="V43" s="287"/>
      <c r="W43" s="287"/>
      <c r="X43" s="287">
        <f t="shared" si="6"/>
        <v>0</v>
      </c>
      <c r="Y43" s="287"/>
      <c r="Z43" s="287"/>
      <c r="AA43" s="287"/>
      <c r="AB43" s="287"/>
      <c r="AC43" s="288"/>
      <c r="AD43" s="287"/>
      <c r="AE43" s="287"/>
      <c r="AF43" s="287"/>
      <c r="AG43" s="287">
        <f t="shared" si="7"/>
        <v>0</v>
      </c>
      <c r="AH43" s="288"/>
      <c r="AI43" s="287"/>
      <c r="AJ43" s="287"/>
      <c r="AK43" s="288"/>
      <c r="AL43" s="287"/>
      <c r="AM43" s="287"/>
      <c r="AN43" s="288"/>
      <c r="AO43" s="287"/>
      <c r="AP43" s="287"/>
      <c r="AQ43" s="287"/>
      <c r="AR43" s="288"/>
      <c r="AS43" s="288"/>
      <c r="AT43" s="287"/>
      <c r="AU43" s="287"/>
      <c r="AV43" s="288"/>
      <c r="AW43" s="288"/>
      <c r="AX43" s="288"/>
      <c r="AY43" s="287"/>
      <c r="AZ43" s="287"/>
      <c r="BA43" s="287"/>
      <c r="BB43" s="287"/>
      <c r="BC43" s="287"/>
      <c r="BD43" s="288"/>
      <c r="BE43" s="287"/>
      <c r="BF43" s="287"/>
      <c r="BG43" s="288"/>
      <c r="BH43" s="287"/>
      <c r="BI43" s="287"/>
      <c r="BJ43" s="288"/>
    </row>
    <row r="44" spans="1:62" s="407" customFormat="1" ht="34.5" customHeight="1">
      <c r="A44" s="281">
        <v>29</v>
      </c>
      <c r="B44" s="528" t="s">
        <v>430</v>
      </c>
      <c r="C44" s="555" t="s">
        <v>576</v>
      </c>
      <c r="D44" s="281"/>
      <c r="E44" s="281"/>
      <c r="F44" s="281"/>
      <c r="G44" s="281"/>
      <c r="H44" s="530">
        <v>7.64</v>
      </c>
      <c r="I44" s="290" t="s">
        <v>63</v>
      </c>
      <c r="J44" s="528" t="s">
        <v>454</v>
      </c>
      <c r="K44" s="286">
        <f t="shared" si="4"/>
        <v>7.64</v>
      </c>
      <c r="L44" s="286"/>
      <c r="M44" s="287">
        <f t="shared" si="5"/>
        <v>7.64</v>
      </c>
      <c r="N44" s="287"/>
      <c r="O44" s="287"/>
      <c r="P44" s="287"/>
      <c r="Q44" s="287"/>
      <c r="R44" s="287"/>
      <c r="S44" s="287"/>
      <c r="T44" s="530">
        <v>7.64</v>
      </c>
      <c r="U44" s="287"/>
      <c r="V44" s="287"/>
      <c r="W44" s="287"/>
      <c r="X44" s="287">
        <f t="shared" si="6"/>
        <v>0</v>
      </c>
      <c r="Y44" s="287"/>
      <c r="Z44" s="287"/>
      <c r="AA44" s="287"/>
      <c r="AB44" s="287"/>
      <c r="AC44" s="288"/>
      <c r="AD44" s="287"/>
      <c r="AE44" s="287"/>
      <c r="AF44" s="287"/>
      <c r="AG44" s="287">
        <f t="shared" si="7"/>
        <v>0</v>
      </c>
      <c r="AH44" s="288"/>
      <c r="AI44" s="287"/>
      <c r="AJ44" s="287"/>
      <c r="AK44" s="288"/>
      <c r="AL44" s="287"/>
      <c r="AM44" s="287"/>
      <c r="AN44" s="288"/>
      <c r="AO44" s="287"/>
      <c r="AP44" s="287"/>
      <c r="AQ44" s="287"/>
      <c r="AR44" s="288"/>
      <c r="AS44" s="288"/>
      <c r="AT44" s="287"/>
      <c r="AU44" s="287"/>
      <c r="AV44" s="288"/>
      <c r="AW44" s="288"/>
      <c r="AX44" s="288"/>
      <c r="AY44" s="287"/>
      <c r="AZ44" s="287"/>
      <c r="BA44" s="287"/>
      <c r="BB44" s="287"/>
      <c r="BC44" s="287"/>
      <c r="BD44" s="288"/>
      <c r="BE44" s="287"/>
      <c r="BF44" s="287"/>
      <c r="BG44" s="288"/>
      <c r="BH44" s="287"/>
      <c r="BI44" s="287"/>
      <c r="BJ44" s="288"/>
    </row>
    <row r="45" spans="1:62" s="407" customFormat="1" ht="29.25" customHeight="1">
      <c r="A45" s="281">
        <v>29</v>
      </c>
      <c r="B45" s="528" t="s">
        <v>430</v>
      </c>
      <c r="C45" s="554" t="s">
        <v>576</v>
      </c>
      <c r="D45" s="281"/>
      <c r="E45" s="281"/>
      <c r="F45" s="281"/>
      <c r="G45" s="281"/>
      <c r="H45" s="530">
        <v>7.6</v>
      </c>
      <c r="I45" s="290" t="s">
        <v>18</v>
      </c>
      <c r="J45" s="528" t="s">
        <v>454</v>
      </c>
      <c r="K45" s="286">
        <f t="shared" si="4"/>
        <v>7.6</v>
      </c>
      <c r="L45" s="286"/>
      <c r="M45" s="287">
        <f t="shared" si="5"/>
        <v>7.6</v>
      </c>
      <c r="N45" s="287"/>
      <c r="O45" s="287"/>
      <c r="P45" s="287"/>
      <c r="Q45" s="287"/>
      <c r="R45" s="287"/>
      <c r="S45" s="287"/>
      <c r="T45" s="530">
        <v>7.6</v>
      </c>
      <c r="U45" s="287"/>
      <c r="V45" s="287"/>
      <c r="W45" s="287"/>
      <c r="X45" s="287">
        <f t="shared" si="6"/>
        <v>0</v>
      </c>
      <c r="Y45" s="287"/>
      <c r="Z45" s="287"/>
      <c r="AA45" s="287"/>
      <c r="AB45" s="287"/>
      <c r="AC45" s="288"/>
      <c r="AD45" s="287"/>
      <c r="AE45" s="287"/>
      <c r="AF45" s="287"/>
      <c r="AG45" s="287">
        <f t="shared" si="7"/>
        <v>0</v>
      </c>
      <c r="AH45" s="288"/>
      <c r="AI45" s="287"/>
      <c r="AJ45" s="287"/>
      <c r="AK45" s="288"/>
      <c r="AL45" s="287"/>
      <c r="AM45" s="287"/>
      <c r="AN45" s="288"/>
      <c r="AO45" s="287"/>
      <c r="AP45" s="287"/>
      <c r="AQ45" s="287"/>
      <c r="AR45" s="288"/>
      <c r="AS45" s="288"/>
      <c r="AT45" s="287"/>
      <c r="AU45" s="287"/>
      <c r="AV45" s="288"/>
      <c r="AW45" s="288"/>
      <c r="AX45" s="288"/>
      <c r="AY45" s="287"/>
      <c r="AZ45" s="287"/>
      <c r="BA45" s="287"/>
      <c r="BB45" s="287"/>
      <c r="BC45" s="287"/>
      <c r="BD45" s="288"/>
      <c r="BE45" s="287"/>
      <c r="BF45" s="287"/>
      <c r="BG45" s="288"/>
      <c r="BH45" s="287"/>
      <c r="BI45" s="287"/>
      <c r="BJ45" s="288"/>
    </row>
    <row r="46" spans="1:62" s="407" customFormat="1" ht="42.75" customHeight="1">
      <c r="A46" s="281">
        <v>29</v>
      </c>
      <c r="B46" s="528" t="s">
        <v>430</v>
      </c>
      <c r="C46" s="554" t="s">
        <v>576</v>
      </c>
      <c r="D46" s="281"/>
      <c r="E46" s="281"/>
      <c r="F46" s="281"/>
      <c r="G46" s="281"/>
      <c r="H46" s="530">
        <v>0.18</v>
      </c>
      <c r="I46" s="290" t="s">
        <v>79</v>
      </c>
      <c r="J46" s="528" t="s">
        <v>454</v>
      </c>
      <c r="K46" s="286">
        <f t="shared" si="4"/>
        <v>0.18</v>
      </c>
      <c r="L46" s="286"/>
      <c r="M46" s="287">
        <f t="shared" si="5"/>
        <v>0.18</v>
      </c>
      <c r="N46" s="287"/>
      <c r="O46" s="287"/>
      <c r="P46" s="287"/>
      <c r="Q46" s="287"/>
      <c r="R46" s="287"/>
      <c r="S46" s="287"/>
      <c r="T46" s="530">
        <v>0.18</v>
      </c>
      <c r="U46" s="287"/>
      <c r="V46" s="287"/>
      <c r="W46" s="287"/>
      <c r="X46" s="287">
        <f t="shared" si="6"/>
        <v>0</v>
      </c>
      <c r="Y46" s="287"/>
      <c r="Z46" s="287"/>
      <c r="AA46" s="287"/>
      <c r="AB46" s="287"/>
      <c r="AC46" s="288"/>
      <c r="AD46" s="287"/>
      <c r="AE46" s="287"/>
      <c r="AF46" s="287"/>
      <c r="AG46" s="287">
        <f t="shared" si="7"/>
        <v>0</v>
      </c>
      <c r="AH46" s="288"/>
      <c r="AI46" s="287"/>
      <c r="AJ46" s="287"/>
      <c r="AK46" s="288"/>
      <c r="AL46" s="287"/>
      <c r="AM46" s="287"/>
      <c r="AN46" s="288"/>
      <c r="AO46" s="287"/>
      <c r="AP46" s="287"/>
      <c r="AQ46" s="287"/>
      <c r="AR46" s="288"/>
      <c r="AS46" s="288"/>
      <c r="AT46" s="287"/>
      <c r="AU46" s="287"/>
      <c r="AV46" s="288"/>
      <c r="AW46" s="288"/>
      <c r="AX46" s="288"/>
      <c r="AY46" s="287"/>
      <c r="AZ46" s="287"/>
      <c r="BA46" s="287"/>
      <c r="BB46" s="287"/>
      <c r="BC46" s="287"/>
      <c r="BD46" s="288"/>
      <c r="BE46" s="287"/>
      <c r="BF46" s="287"/>
      <c r="BG46" s="288"/>
      <c r="BH46" s="287"/>
      <c r="BI46" s="287"/>
      <c r="BJ46" s="288"/>
    </row>
    <row r="47" spans="1:62" s="407" customFormat="1" ht="42.75" customHeight="1">
      <c r="A47" s="281">
        <v>29</v>
      </c>
      <c r="B47" s="528" t="s">
        <v>430</v>
      </c>
      <c r="C47" s="554" t="s">
        <v>576</v>
      </c>
      <c r="D47" s="281"/>
      <c r="E47" s="281"/>
      <c r="F47" s="281"/>
      <c r="G47" s="281"/>
      <c r="H47" s="530">
        <v>0.32</v>
      </c>
      <c r="I47" s="290" t="s">
        <v>182</v>
      </c>
      <c r="J47" s="528" t="s">
        <v>454</v>
      </c>
      <c r="K47" s="286">
        <f t="shared" si="4"/>
        <v>0.32</v>
      </c>
      <c r="L47" s="286"/>
      <c r="M47" s="287">
        <f t="shared" si="5"/>
        <v>0.32</v>
      </c>
      <c r="N47" s="287"/>
      <c r="O47" s="287"/>
      <c r="P47" s="287"/>
      <c r="Q47" s="287"/>
      <c r="R47" s="287"/>
      <c r="S47" s="287"/>
      <c r="T47" s="530">
        <v>0.32</v>
      </c>
      <c r="U47" s="287"/>
      <c r="V47" s="287"/>
      <c r="W47" s="287"/>
      <c r="X47" s="287">
        <f t="shared" si="6"/>
        <v>0</v>
      </c>
      <c r="Y47" s="287"/>
      <c r="Z47" s="287"/>
      <c r="AA47" s="287"/>
      <c r="AB47" s="287"/>
      <c r="AC47" s="288"/>
      <c r="AD47" s="287"/>
      <c r="AE47" s="287"/>
      <c r="AF47" s="287"/>
      <c r="AG47" s="287">
        <f t="shared" si="7"/>
        <v>0</v>
      </c>
      <c r="AH47" s="288"/>
      <c r="AI47" s="287"/>
      <c r="AJ47" s="287"/>
      <c r="AK47" s="288"/>
      <c r="AL47" s="287"/>
      <c r="AM47" s="287"/>
      <c r="AN47" s="288"/>
      <c r="AO47" s="287"/>
      <c r="AP47" s="287"/>
      <c r="AQ47" s="287"/>
      <c r="AR47" s="288"/>
      <c r="AS47" s="288"/>
      <c r="AT47" s="287"/>
      <c r="AU47" s="287"/>
      <c r="AV47" s="288"/>
      <c r="AW47" s="288"/>
      <c r="AX47" s="288"/>
      <c r="AY47" s="287"/>
      <c r="AZ47" s="287"/>
      <c r="BA47" s="287"/>
      <c r="BB47" s="287"/>
      <c r="BC47" s="287"/>
      <c r="BD47" s="288"/>
      <c r="BE47" s="287"/>
      <c r="BF47" s="287"/>
      <c r="BG47" s="288"/>
      <c r="BH47" s="287"/>
      <c r="BI47" s="287"/>
      <c r="BJ47" s="288"/>
    </row>
    <row r="48" spans="1:62" s="407" customFormat="1" ht="42.75" customHeight="1">
      <c r="A48" s="281">
        <v>29</v>
      </c>
      <c r="B48" s="528" t="s">
        <v>430</v>
      </c>
      <c r="C48" s="554" t="s">
        <v>576</v>
      </c>
      <c r="D48" s="281"/>
      <c r="E48" s="281"/>
      <c r="F48" s="281"/>
      <c r="G48" s="281"/>
      <c r="H48" s="530">
        <v>4.6100000000000003</v>
      </c>
      <c r="I48" s="290" t="s">
        <v>81</v>
      </c>
      <c r="J48" s="528" t="s">
        <v>454</v>
      </c>
      <c r="K48" s="286">
        <f t="shared" si="4"/>
        <v>4.6100000000000003</v>
      </c>
      <c r="L48" s="286"/>
      <c r="M48" s="287">
        <f t="shared" si="5"/>
        <v>4.6100000000000003</v>
      </c>
      <c r="N48" s="287"/>
      <c r="O48" s="287"/>
      <c r="P48" s="287"/>
      <c r="Q48" s="287"/>
      <c r="R48" s="287"/>
      <c r="S48" s="287"/>
      <c r="T48" s="530">
        <v>4.6100000000000003</v>
      </c>
      <c r="U48" s="287"/>
      <c r="V48" s="287"/>
      <c r="W48" s="287"/>
      <c r="X48" s="287">
        <f t="shared" si="6"/>
        <v>0</v>
      </c>
      <c r="Y48" s="287"/>
      <c r="Z48" s="287"/>
      <c r="AA48" s="287"/>
      <c r="AB48" s="287"/>
      <c r="AC48" s="288"/>
      <c r="AD48" s="287"/>
      <c r="AE48" s="287"/>
      <c r="AF48" s="287"/>
      <c r="AG48" s="287">
        <f t="shared" si="7"/>
        <v>0</v>
      </c>
      <c r="AH48" s="288"/>
      <c r="AI48" s="287"/>
      <c r="AJ48" s="287"/>
      <c r="AK48" s="288"/>
      <c r="AL48" s="287"/>
      <c r="AM48" s="287"/>
      <c r="AN48" s="288"/>
      <c r="AO48" s="287"/>
      <c r="AP48" s="287"/>
      <c r="AQ48" s="287"/>
      <c r="AR48" s="288"/>
      <c r="AS48" s="288"/>
      <c r="AT48" s="287"/>
      <c r="AU48" s="287"/>
      <c r="AV48" s="288"/>
      <c r="AW48" s="288"/>
      <c r="AX48" s="288"/>
      <c r="AY48" s="287"/>
      <c r="AZ48" s="287"/>
      <c r="BA48" s="287"/>
      <c r="BB48" s="287"/>
      <c r="BC48" s="287"/>
      <c r="BD48" s="288"/>
      <c r="BE48" s="287"/>
      <c r="BF48" s="287"/>
      <c r="BG48" s="288"/>
      <c r="BH48" s="287"/>
      <c r="BI48" s="287"/>
      <c r="BJ48" s="288"/>
    </row>
    <row r="49" spans="1:62" s="407" customFormat="1" ht="42.75" customHeight="1">
      <c r="A49" s="281">
        <v>29</v>
      </c>
      <c r="B49" s="528" t="s">
        <v>430</v>
      </c>
      <c r="C49" s="554" t="s">
        <v>576</v>
      </c>
      <c r="D49" s="281"/>
      <c r="E49" s="281"/>
      <c r="F49" s="281">
        <v>0.7</v>
      </c>
      <c r="G49" s="281"/>
      <c r="H49" s="530"/>
      <c r="I49" s="290" t="s">
        <v>24</v>
      </c>
      <c r="J49" s="528" t="s">
        <v>454</v>
      </c>
      <c r="K49" s="286">
        <f t="shared" si="4"/>
        <v>0</v>
      </c>
      <c r="L49" s="286"/>
      <c r="M49" s="287">
        <f t="shared" si="5"/>
        <v>0</v>
      </c>
      <c r="N49" s="287"/>
      <c r="O49" s="287"/>
      <c r="P49" s="287"/>
      <c r="Q49" s="287"/>
      <c r="R49" s="287"/>
      <c r="S49" s="287"/>
      <c r="T49" s="530"/>
      <c r="U49" s="287"/>
      <c r="V49" s="287"/>
      <c r="W49" s="287"/>
      <c r="X49" s="287">
        <f t="shared" si="6"/>
        <v>0</v>
      </c>
      <c r="Y49" s="287"/>
      <c r="Z49" s="287"/>
      <c r="AA49" s="287"/>
      <c r="AB49" s="287"/>
      <c r="AC49" s="288"/>
      <c r="AD49" s="287"/>
      <c r="AE49" s="287"/>
      <c r="AF49" s="287"/>
      <c r="AG49" s="287">
        <f t="shared" si="7"/>
        <v>0</v>
      </c>
      <c r="AH49" s="288"/>
      <c r="AI49" s="287"/>
      <c r="AJ49" s="287"/>
      <c r="AK49" s="288"/>
      <c r="AL49" s="287"/>
      <c r="AM49" s="287"/>
      <c r="AN49" s="288"/>
      <c r="AO49" s="287"/>
      <c r="AP49" s="287"/>
      <c r="AQ49" s="287"/>
      <c r="AR49" s="288"/>
      <c r="AS49" s="288"/>
      <c r="AT49" s="287"/>
      <c r="AU49" s="287"/>
      <c r="AV49" s="288"/>
      <c r="AW49" s="288"/>
      <c r="AX49" s="288"/>
      <c r="AY49" s="287"/>
      <c r="AZ49" s="287"/>
      <c r="BA49" s="287"/>
      <c r="BB49" s="287"/>
      <c r="BC49" s="287"/>
      <c r="BD49" s="288"/>
      <c r="BE49" s="287"/>
      <c r="BF49" s="287"/>
      <c r="BG49" s="288"/>
      <c r="BH49" s="287"/>
      <c r="BI49" s="287"/>
      <c r="BJ49" s="288"/>
    </row>
    <row r="50" spans="1:62" s="407" customFormat="1" ht="42.75" customHeight="1">
      <c r="A50" s="281">
        <v>29</v>
      </c>
      <c r="B50" s="528" t="s">
        <v>430</v>
      </c>
      <c r="C50" s="554" t="s">
        <v>576</v>
      </c>
      <c r="D50" s="281"/>
      <c r="E50" s="281"/>
      <c r="F50" s="281"/>
      <c r="G50" s="281"/>
      <c r="H50" s="530">
        <v>1.29</v>
      </c>
      <c r="I50" s="290" t="s">
        <v>75</v>
      </c>
      <c r="J50" s="528" t="s">
        <v>454</v>
      </c>
      <c r="K50" s="286">
        <f t="shared" si="4"/>
        <v>1.29</v>
      </c>
      <c r="L50" s="286"/>
      <c r="M50" s="287">
        <f t="shared" si="5"/>
        <v>1.29</v>
      </c>
      <c r="N50" s="287"/>
      <c r="O50" s="287"/>
      <c r="P50" s="287"/>
      <c r="Q50" s="287"/>
      <c r="R50" s="287"/>
      <c r="S50" s="287"/>
      <c r="T50" s="530">
        <v>1.29</v>
      </c>
      <c r="U50" s="287"/>
      <c r="V50" s="287"/>
      <c r="W50" s="287"/>
      <c r="X50" s="287">
        <f t="shared" si="6"/>
        <v>0</v>
      </c>
      <c r="Y50" s="287"/>
      <c r="Z50" s="287"/>
      <c r="AA50" s="287"/>
      <c r="AB50" s="287"/>
      <c r="AC50" s="288"/>
      <c r="AD50" s="287"/>
      <c r="AE50" s="287"/>
      <c r="AF50" s="287"/>
      <c r="AG50" s="287">
        <f t="shared" si="7"/>
        <v>0</v>
      </c>
      <c r="AH50" s="288"/>
      <c r="AI50" s="287"/>
      <c r="AJ50" s="287"/>
      <c r="AK50" s="288"/>
      <c r="AL50" s="287"/>
      <c r="AM50" s="287"/>
      <c r="AN50" s="288"/>
      <c r="AO50" s="287"/>
      <c r="AP50" s="287"/>
      <c r="AQ50" s="287"/>
      <c r="AR50" s="288"/>
      <c r="AS50" s="288"/>
      <c r="AT50" s="287"/>
      <c r="AU50" s="287"/>
      <c r="AV50" s="288"/>
      <c r="AW50" s="288"/>
      <c r="AX50" s="288"/>
      <c r="AY50" s="287"/>
      <c r="AZ50" s="287"/>
      <c r="BA50" s="287"/>
      <c r="BB50" s="287"/>
      <c r="BC50" s="287"/>
      <c r="BD50" s="288"/>
      <c r="BE50" s="287"/>
      <c r="BF50" s="287"/>
      <c r="BG50" s="288"/>
      <c r="BH50" s="287"/>
      <c r="BI50" s="287"/>
      <c r="BJ50" s="288"/>
    </row>
    <row r="51" spans="1:62" s="407" customFormat="1" ht="42.75" customHeight="1">
      <c r="A51" s="281">
        <v>29</v>
      </c>
      <c r="B51" s="528" t="s">
        <v>430</v>
      </c>
      <c r="C51" s="554" t="s">
        <v>576</v>
      </c>
      <c r="D51" s="281"/>
      <c r="E51" s="281"/>
      <c r="F51" s="281"/>
      <c r="G51" s="281"/>
      <c r="H51" s="530">
        <v>1.1100000000000001</v>
      </c>
      <c r="I51" s="290" t="s">
        <v>87</v>
      </c>
      <c r="J51" s="528" t="s">
        <v>454</v>
      </c>
      <c r="K51" s="286">
        <f t="shared" si="4"/>
        <v>1.1100000000000001</v>
      </c>
      <c r="L51" s="286"/>
      <c r="M51" s="287">
        <f t="shared" si="5"/>
        <v>1.1100000000000001</v>
      </c>
      <c r="N51" s="287"/>
      <c r="O51" s="287"/>
      <c r="P51" s="287"/>
      <c r="Q51" s="287"/>
      <c r="R51" s="287"/>
      <c r="S51" s="287"/>
      <c r="T51" s="530">
        <v>1.1100000000000001</v>
      </c>
      <c r="U51" s="287"/>
      <c r="V51" s="287"/>
      <c r="W51" s="287"/>
      <c r="X51" s="287">
        <f t="shared" si="6"/>
        <v>0</v>
      </c>
      <c r="Y51" s="287"/>
      <c r="Z51" s="287"/>
      <c r="AA51" s="287"/>
      <c r="AB51" s="287"/>
      <c r="AC51" s="288"/>
      <c r="AD51" s="287"/>
      <c r="AE51" s="287"/>
      <c r="AF51" s="287"/>
      <c r="AG51" s="287">
        <f t="shared" si="7"/>
        <v>0</v>
      </c>
      <c r="AH51" s="288"/>
      <c r="AI51" s="287"/>
      <c r="AJ51" s="287"/>
      <c r="AK51" s="288"/>
      <c r="AL51" s="287"/>
      <c r="AM51" s="287"/>
      <c r="AN51" s="288"/>
      <c r="AO51" s="287"/>
      <c r="AP51" s="287"/>
      <c r="AQ51" s="287"/>
      <c r="AR51" s="288"/>
      <c r="AS51" s="288"/>
      <c r="AT51" s="287"/>
      <c r="AU51" s="287"/>
      <c r="AV51" s="288"/>
      <c r="AW51" s="288"/>
      <c r="AX51" s="288"/>
      <c r="AY51" s="287"/>
      <c r="AZ51" s="287"/>
      <c r="BA51" s="287"/>
      <c r="BB51" s="287"/>
      <c r="BC51" s="287"/>
      <c r="BD51" s="288"/>
      <c r="BE51" s="287"/>
      <c r="BF51" s="287"/>
      <c r="BG51" s="288"/>
      <c r="BH51" s="287"/>
      <c r="BI51" s="287"/>
      <c r="BJ51" s="288"/>
    </row>
    <row r="52" spans="1:62" s="407" customFormat="1" ht="42.75" customHeight="1">
      <c r="A52" s="281">
        <v>29</v>
      </c>
      <c r="B52" s="528" t="s">
        <v>430</v>
      </c>
      <c r="C52" s="554" t="s">
        <v>576</v>
      </c>
      <c r="D52" s="281"/>
      <c r="E52" s="281"/>
      <c r="F52" s="281"/>
      <c r="G52" s="281"/>
      <c r="H52" s="530">
        <v>4.55</v>
      </c>
      <c r="I52" s="290" t="s">
        <v>180</v>
      </c>
      <c r="J52" s="528" t="s">
        <v>454</v>
      </c>
      <c r="K52" s="286">
        <f t="shared" si="4"/>
        <v>4.55</v>
      </c>
      <c r="L52" s="286"/>
      <c r="M52" s="287">
        <f t="shared" si="5"/>
        <v>4.55</v>
      </c>
      <c r="N52" s="287"/>
      <c r="O52" s="287"/>
      <c r="P52" s="287"/>
      <c r="Q52" s="287"/>
      <c r="R52" s="287"/>
      <c r="S52" s="287"/>
      <c r="T52" s="530">
        <v>4.55</v>
      </c>
      <c r="U52" s="287"/>
      <c r="V52" s="287"/>
      <c r="W52" s="287"/>
      <c r="X52" s="287">
        <f t="shared" si="6"/>
        <v>0</v>
      </c>
      <c r="Y52" s="287"/>
      <c r="Z52" s="287"/>
      <c r="AA52" s="287"/>
      <c r="AB52" s="287"/>
      <c r="AC52" s="288"/>
      <c r="AD52" s="287"/>
      <c r="AE52" s="287"/>
      <c r="AF52" s="287"/>
      <c r="AG52" s="287">
        <f t="shared" si="7"/>
        <v>0</v>
      </c>
      <c r="AH52" s="288"/>
      <c r="AI52" s="287"/>
      <c r="AJ52" s="287"/>
      <c r="AK52" s="288"/>
      <c r="AL52" s="287"/>
      <c r="AM52" s="287"/>
      <c r="AN52" s="288"/>
      <c r="AO52" s="287"/>
      <c r="AP52" s="287"/>
      <c r="AQ52" s="287"/>
      <c r="AR52" s="288"/>
      <c r="AS52" s="288"/>
      <c r="AT52" s="287"/>
      <c r="AU52" s="287"/>
      <c r="AV52" s="288"/>
      <c r="AW52" s="288"/>
      <c r="AX52" s="288"/>
      <c r="AY52" s="287"/>
      <c r="AZ52" s="287"/>
      <c r="BA52" s="287"/>
      <c r="BB52" s="287"/>
      <c r="BC52" s="287"/>
      <c r="BD52" s="288"/>
      <c r="BE52" s="287"/>
      <c r="BF52" s="287"/>
      <c r="BG52" s="288"/>
      <c r="BH52" s="287"/>
      <c r="BI52" s="287"/>
      <c r="BJ52" s="288"/>
    </row>
    <row r="53" spans="1:62" s="407" customFormat="1" ht="42.75" customHeight="1">
      <c r="A53" s="281">
        <v>30</v>
      </c>
      <c r="B53" s="528" t="s">
        <v>431</v>
      </c>
      <c r="C53" s="554" t="s">
        <v>576</v>
      </c>
      <c r="D53" s="281"/>
      <c r="E53" s="281"/>
      <c r="F53" s="281"/>
      <c r="G53" s="281"/>
      <c r="H53" s="530">
        <v>4.5</v>
      </c>
      <c r="I53" s="290" t="s">
        <v>180</v>
      </c>
      <c r="J53" s="528" t="s">
        <v>454</v>
      </c>
      <c r="K53" s="286">
        <f t="shared" si="4"/>
        <v>4.5</v>
      </c>
      <c r="L53" s="286"/>
      <c r="M53" s="287">
        <f t="shared" si="5"/>
        <v>4.5</v>
      </c>
      <c r="N53" s="287"/>
      <c r="O53" s="287"/>
      <c r="P53" s="287"/>
      <c r="Q53" s="287"/>
      <c r="R53" s="287"/>
      <c r="S53" s="287"/>
      <c r="T53" s="287">
        <v>4.5</v>
      </c>
      <c r="U53" s="287"/>
      <c r="V53" s="287"/>
      <c r="W53" s="287"/>
      <c r="X53" s="287">
        <f t="shared" si="6"/>
        <v>0</v>
      </c>
      <c r="Y53" s="287"/>
      <c r="Z53" s="287"/>
      <c r="AA53" s="287"/>
      <c r="AB53" s="287"/>
      <c r="AC53" s="288"/>
      <c r="AD53" s="287"/>
      <c r="AE53" s="287"/>
      <c r="AF53" s="287"/>
      <c r="AG53" s="287">
        <f t="shared" si="7"/>
        <v>0</v>
      </c>
      <c r="AH53" s="288"/>
      <c r="AI53" s="287"/>
      <c r="AJ53" s="287"/>
      <c r="AK53" s="288"/>
      <c r="AL53" s="287"/>
      <c r="AM53" s="287"/>
      <c r="AN53" s="288"/>
      <c r="AO53" s="287"/>
      <c r="AP53" s="287"/>
      <c r="AQ53" s="287"/>
      <c r="AR53" s="288"/>
      <c r="AS53" s="288"/>
      <c r="AT53" s="287"/>
      <c r="AU53" s="287"/>
      <c r="AV53" s="288"/>
      <c r="AW53" s="288"/>
      <c r="AX53" s="288"/>
      <c r="AY53" s="287"/>
      <c r="AZ53" s="287"/>
      <c r="BA53" s="287"/>
      <c r="BB53" s="287"/>
      <c r="BC53" s="287"/>
      <c r="BD53" s="288"/>
      <c r="BE53" s="287"/>
      <c r="BF53" s="287"/>
      <c r="BG53" s="288"/>
      <c r="BH53" s="287"/>
      <c r="BI53" s="287"/>
      <c r="BJ53" s="288"/>
    </row>
    <row r="54" spans="1:62" s="407" customFormat="1" ht="66.75" customHeight="1">
      <c r="A54" s="281">
        <v>31</v>
      </c>
      <c r="B54" s="528" t="s">
        <v>432</v>
      </c>
      <c r="C54" s="554" t="s">
        <v>576</v>
      </c>
      <c r="D54" s="281"/>
      <c r="E54" s="281"/>
      <c r="F54" s="281"/>
      <c r="G54" s="281"/>
      <c r="H54" s="530">
        <v>0.8</v>
      </c>
      <c r="I54" s="290" t="s">
        <v>180</v>
      </c>
      <c r="J54" s="528" t="s">
        <v>187</v>
      </c>
      <c r="K54" s="286">
        <f t="shared" si="4"/>
        <v>0.8</v>
      </c>
      <c r="L54" s="286"/>
      <c r="M54" s="287">
        <f t="shared" si="5"/>
        <v>0</v>
      </c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>
        <f t="shared" si="6"/>
        <v>0</v>
      </c>
      <c r="Y54" s="287"/>
      <c r="Z54" s="287"/>
      <c r="AA54" s="287"/>
      <c r="AB54" s="287"/>
      <c r="AC54" s="288"/>
      <c r="AD54" s="287"/>
      <c r="AE54" s="287"/>
      <c r="AF54" s="287"/>
      <c r="AG54" s="287">
        <f t="shared" si="7"/>
        <v>0</v>
      </c>
      <c r="AH54" s="288"/>
      <c r="AI54" s="287"/>
      <c r="AJ54" s="287"/>
      <c r="AK54" s="288"/>
      <c r="AL54" s="287"/>
      <c r="AM54" s="287"/>
      <c r="AN54" s="288"/>
      <c r="AO54" s="287"/>
      <c r="AP54" s="287"/>
      <c r="AQ54" s="287"/>
      <c r="AR54" s="288"/>
      <c r="AS54" s="288"/>
      <c r="AT54" s="287"/>
      <c r="AU54" s="287"/>
      <c r="AV54" s="288"/>
      <c r="AW54" s="288"/>
      <c r="AX54" s="288"/>
      <c r="AY54" s="287"/>
      <c r="AZ54" s="287"/>
      <c r="BA54" s="287"/>
      <c r="BB54" s="287"/>
      <c r="BC54" s="287"/>
      <c r="BD54" s="288"/>
      <c r="BE54" s="287"/>
      <c r="BF54" s="287"/>
      <c r="BG54" s="288"/>
      <c r="BH54" s="287"/>
      <c r="BI54" s="287"/>
      <c r="BJ54" s="530">
        <v>0.8</v>
      </c>
    </row>
    <row r="55" spans="1:62" s="407" customFormat="1" ht="66.75" customHeight="1">
      <c r="A55" s="281">
        <v>32</v>
      </c>
      <c r="B55" s="528" t="s">
        <v>433</v>
      </c>
      <c r="C55" s="555" t="s">
        <v>576</v>
      </c>
      <c r="D55" s="281"/>
      <c r="E55" s="281"/>
      <c r="F55" s="281"/>
      <c r="G55" s="281"/>
      <c r="H55" s="530">
        <v>0.19</v>
      </c>
      <c r="I55" s="290" t="s">
        <v>210</v>
      </c>
      <c r="J55" s="528" t="s">
        <v>175</v>
      </c>
      <c r="K55" s="286">
        <f t="shared" si="4"/>
        <v>0.19</v>
      </c>
      <c r="L55" s="286"/>
      <c r="M55" s="287">
        <f t="shared" si="5"/>
        <v>0.12</v>
      </c>
      <c r="N55" s="287"/>
      <c r="O55" s="287"/>
      <c r="P55" s="287">
        <v>0.12</v>
      </c>
      <c r="Q55" s="287"/>
      <c r="R55" s="287"/>
      <c r="S55" s="287"/>
      <c r="T55" s="287"/>
      <c r="U55" s="287"/>
      <c r="V55" s="287"/>
      <c r="W55" s="287"/>
      <c r="X55" s="287">
        <f t="shared" si="6"/>
        <v>7.0000000000000007E-2</v>
      </c>
      <c r="Y55" s="287"/>
      <c r="Z55" s="287"/>
      <c r="AA55" s="287"/>
      <c r="AB55" s="287"/>
      <c r="AC55" s="288"/>
      <c r="AD55" s="287"/>
      <c r="AE55" s="287"/>
      <c r="AF55" s="287"/>
      <c r="AG55" s="287">
        <f t="shared" si="7"/>
        <v>0</v>
      </c>
      <c r="AH55" s="288"/>
      <c r="AI55" s="287"/>
      <c r="AJ55" s="287"/>
      <c r="AK55" s="288"/>
      <c r="AL55" s="287"/>
      <c r="AM55" s="287"/>
      <c r="AN55" s="288"/>
      <c r="AO55" s="287"/>
      <c r="AP55" s="287"/>
      <c r="AQ55" s="287"/>
      <c r="AR55" s="288"/>
      <c r="AS55" s="288"/>
      <c r="AT55" s="287"/>
      <c r="AU55" s="287"/>
      <c r="AV55" s="288">
        <v>7.0000000000000007E-2</v>
      </c>
      <c r="AW55" s="288"/>
      <c r="AX55" s="288"/>
      <c r="AY55" s="287"/>
      <c r="AZ55" s="287"/>
      <c r="BA55" s="287"/>
      <c r="BB55" s="287"/>
      <c r="BC55" s="287"/>
      <c r="BD55" s="288"/>
      <c r="BE55" s="287"/>
      <c r="BF55" s="287"/>
      <c r="BG55" s="288"/>
      <c r="BH55" s="287"/>
      <c r="BI55" s="287"/>
      <c r="BJ55" s="288"/>
    </row>
    <row r="56" spans="1:62" s="407" customFormat="1" ht="66.75" customHeight="1">
      <c r="A56" s="281">
        <v>33</v>
      </c>
      <c r="B56" s="528" t="s">
        <v>434</v>
      </c>
      <c r="C56" s="554" t="s">
        <v>576</v>
      </c>
      <c r="D56" s="281"/>
      <c r="E56" s="281"/>
      <c r="F56" s="530">
        <v>0.2</v>
      </c>
      <c r="G56" s="281"/>
      <c r="I56" s="290" t="s">
        <v>180</v>
      </c>
      <c r="J56" s="528" t="s">
        <v>175</v>
      </c>
      <c r="K56" s="286">
        <f t="shared" si="4"/>
        <v>0</v>
      </c>
      <c r="L56" s="286"/>
      <c r="M56" s="287">
        <f t="shared" si="5"/>
        <v>0</v>
      </c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>
        <f t="shared" si="6"/>
        <v>0</v>
      </c>
      <c r="Y56" s="287"/>
      <c r="Z56" s="287"/>
      <c r="AA56" s="287"/>
      <c r="AB56" s="287"/>
      <c r="AC56" s="288"/>
      <c r="AD56" s="287"/>
      <c r="AE56" s="287"/>
      <c r="AF56" s="287"/>
      <c r="AG56" s="287">
        <f t="shared" si="7"/>
        <v>0</v>
      </c>
      <c r="AH56" s="288"/>
      <c r="AI56" s="287"/>
      <c r="AJ56" s="287"/>
      <c r="AK56" s="288"/>
      <c r="AL56" s="287"/>
      <c r="AM56" s="287"/>
      <c r="AN56" s="288"/>
      <c r="AO56" s="287"/>
      <c r="AP56" s="287"/>
      <c r="AQ56" s="287"/>
      <c r="AR56" s="288"/>
      <c r="AS56" s="288"/>
      <c r="AT56" s="287"/>
      <c r="AU56" s="287"/>
      <c r="AV56" s="288"/>
      <c r="AW56" s="288"/>
      <c r="AX56" s="288"/>
      <c r="AY56" s="287"/>
      <c r="AZ56" s="287"/>
      <c r="BA56" s="287"/>
      <c r="BB56" s="287"/>
      <c r="BC56" s="287"/>
      <c r="BD56" s="288"/>
      <c r="BE56" s="287"/>
      <c r="BF56" s="287"/>
      <c r="BG56" s="288"/>
      <c r="BH56" s="287"/>
      <c r="BI56" s="287"/>
      <c r="BJ56" s="288"/>
    </row>
    <row r="57" spans="1:62" s="229" customFormat="1" ht="53.25" customHeight="1">
      <c r="A57" s="281">
        <v>34</v>
      </c>
      <c r="B57" s="528" t="s">
        <v>436</v>
      </c>
      <c r="C57" s="555" t="s">
        <v>576</v>
      </c>
      <c r="D57" s="281"/>
      <c r="E57" s="281"/>
      <c r="F57" s="281"/>
      <c r="G57" s="281"/>
      <c r="H57" s="530">
        <v>0.4</v>
      </c>
      <c r="I57" s="290" t="s">
        <v>180</v>
      </c>
      <c r="J57" s="528" t="s">
        <v>167</v>
      </c>
      <c r="K57" s="286">
        <f t="shared" si="4"/>
        <v>0.4</v>
      </c>
      <c r="L57" s="286"/>
      <c r="M57" s="287">
        <f t="shared" si="5"/>
        <v>0.4</v>
      </c>
      <c r="N57" s="287"/>
      <c r="O57" s="287"/>
      <c r="P57" s="287">
        <v>0.4</v>
      </c>
      <c r="Q57" s="287"/>
      <c r="R57" s="287"/>
      <c r="S57" s="287"/>
      <c r="T57" s="287"/>
      <c r="U57" s="287"/>
      <c r="V57" s="287"/>
      <c r="W57" s="287"/>
      <c r="X57" s="287">
        <f t="shared" si="6"/>
        <v>0</v>
      </c>
      <c r="Y57" s="287"/>
      <c r="Z57" s="287"/>
      <c r="AA57" s="287"/>
      <c r="AB57" s="287"/>
      <c r="AC57" s="288"/>
      <c r="AD57" s="287"/>
      <c r="AE57" s="287"/>
      <c r="AF57" s="287"/>
      <c r="AG57" s="287">
        <f t="shared" si="7"/>
        <v>0</v>
      </c>
      <c r="AH57" s="288"/>
      <c r="AI57" s="287"/>
      <c r="AJ57" s="287"/>
      <c r="AK57" s="288"/>
      <c r="AL57" s="287"/>
      <c r="AM57" s="287"/>
      <c r="AN57" s="288"/>
      <c r="AO57" s="287"/>
      <c r="AP57" s="287"/>
      <c r="AQ57" s="287"/>
      <c r="AR57" s="288"/>
      <c r="AS57" s="288"/>
      <c r="AT57" s="287"/>
      <c r="AU57" s="287"/>
      <c r="AV57" s="288"/>
      <c r="AW57" s="288"/>
      <c r="AX57" s="288"/>
      <c r="AY57" s="287"/>
      <c r="AZ57" s="287"/>
      <c r="BA57" s="287"/>
      <c r="BB57" s="287"/>
      <c r="BC57" s="287"/>
      <c r="BD57" s="288"/>
      <c r="BE57" s="287"/>
      <c r="BF57" s="287"/>
      <c r="BG57" s="288"/>
      <c r="BH57" s="287"/>
      <c r="BI57" s="287"/>
      <c r="BJ57" s="288"/>
    </row>
    <row r="58" spans="1:62" s="229" customFormat="1" ht="41.25" customHeight="1">
      <c r="A58" s="281">
        <v>35</v>
      </c>
      <c r="B58" s="528" t="s">
        <v>437</v>
      </c>
      <c r="C58" s="554" t="s">
        <v>576</v>
      </c>
      <c r="D58" s="457"/>
      <c r="E58" s="457"/>
      <c r="F58" s="457"/>
      <c r="G58" s="457"/>
      <c r="H58" s="530">
        <v>2.0499999999999998</v>
      </c>
      <c r="I58" s="290" t="s">
        <v>180</v>
      </c>
      <c r="J58" s="528" t="s">
        <v>167</v>
      </c>
      <c r="K58" s="286">
        <f t="shared" si="4"/>
        <v>2.0499999999999998</v>
      </c>
      <c r="L58" s="427"/>
      <c r="M58" s="287">
        <f t="shared" si="5"/>
        <v>2.0499999999999998</v>
      </c>
      <c r="N58" s="426"/>
      <c r="O58" s="426"/>
      <c r="P58" s="426"/>
      <c r="Q58" s="426"/>
      <c r="R58" s="426"/>
      <c r="S58" s="426"/>
      <c r="T58" s="287">
        <v>2.0499999999999998</v>
      </c>
      <c r="U58" s="426"/>
      <c r="V58" s="426"/>
      <c r="W58" s="426"/>
      <c r="X58" s="287">
        <f t="shared" si="6"/>
        <v>0</v>
      </c>
      <c r="Y58" s="426"/>
      <c r="Z58" s="426"/>
      <c r="AA58" s="426"/>
      <c r="AB58" s="426"/>
      <c r="AC58" s="458"/>
      <c r="AD58" s="426"/>
      <c r="AE58" s="426"/>
      <c r="AF58" s="426"/>
      <c r="AG58" s="426">
        <f t="shared" si="7"/>
        <v>0</v>
      </c>
      <c r="AH58" s="458"/>
      <c r="AI58" s="426"/>
      <c r="AJ58" s="426"/>
      <c r="AK58" s="458"/>
      <c r="AL58" s="426"/>
      <c r="AM58" s="426"/>
      <c r="AN58" s="458"/>
      <c r="AO58" s="426"/>
      <c r="AP58" s="426"/>
      <c r="AQ58" s="426"/>
      <c r="AR58" s="458"/>
      <c r="AS58" s="458"/>
      <c r="AT58" s="426"/>
      <c r="AU58" s="426"/>
      <c r="AV58" s="458"/>
      <c r="AW58" s="458"/>
      <c r="AX58" s="458"/>
      <c r="AY58" s="426"/>
      <c r="AZ58" s="426"/>
      <c r="BA58" s="426"/>
      <c r="BB58" s="426"/>
      <c r="BC58" s="426"/>
      <c r="BD58" s="458"/>
      <c r="BE58" s="426"/>
      <c r="BF58" s="426"/>
      <c r="BG58" s="458"/>
      <c r="BH58" s="426"/>
      <c r="BI58" s="426"/>
      <c r="BJ58" s="458"/>
    </row>
    <row r="59" spans="1:62" s="229" customFormat="1" ht="49.5" customHeight="1">
      <c r="A59" s="281">
        <v>36</v>
      </c>
      <c r="B59" s="528" t="s">
        <v>438</v>
      </c>
      <c r="C59" s="554" t="s">
        <v>576</v>
      </c>
      <c r="D59" s="281"/>
      <c r="E59" s="281"/>
      <c r="F59" s="281"/>
      <c r="G59" s="281"/>
      <c r="H59" s="530">
        <v>0.25</v>
      </c>
      <c r="I59" s="290" t="s">
        <v>180</v>
      </c>
      <c r="J59" s="528" t="s">
        <v>167</v>
      </c>
      <c r="K59" s="286">
        <f t="shared" si="4"/>
        <v>0.25</v>
      </c>
      <c r="L59" s="286"/>
      <c r="M59" s="287">
        <f t="shared" si="5"/>
        <v>0.25</v>
      </c>
      <c r="N59" s="287"/>
      <c r="O59" s="287"/>
      <c r="P59" s="287">
        <v>0.25</v>
      </c>
      <c r="Q59" s="287"/>
      <c r="R59" s="287"/>
      <c r="S59" s="287"/>
      <c r="T59" s="287"/>
      <c r="U59" s="287"/>
      <c r="V59" s="287"/>
      <c r="W59" s="287"/>
      <c r="X59" s="287">
        <f t="shared" si="6"/>
        <v>0</v>
      </c>
      <c r="Y59" s="287"/>
      <c r="Z59" s="287"/>
      <c r="AA59" s="287"/>
      <c r="AB59" s="287"/>
      <c r="AC59" s="288"/>
      <c r="AD59" s="287"/>
      <c r="AE59" s="287"/>
      <c r="AF59" s="287"/>
      <c r="AG59" s="287">
        <f t="shared" si="7"/>
        <v>0</v>
      </c>
      <c r="AH59" s="288"/>
      <c r="AI59" s="287"/>
      <c r="AJ59" s="287"/>
      <c r="AK59" s="288"/>
      <c r="AL59" s="287"/>
      <c r="AM59" s="287"/>
      <c r="AN59" s="288"/>
      <c r="AO59" s="287"/>
      <c r="AP59" s="287"/>
      <c r="AQ59" s="287"/>
      <c r="AR59" s="288"/>
      <c r="AS59" s="288"/>
      <c r="AT59" s="287"/>
      <c r="AU59" s="287"/>
      <c r="AV59" s="288"/>
      <c r="AW59" s="288"/>
      <c r="AX59" s="288"/>
      <c r="AY59" s="287"/>
      <c r="AZ59" s="287"/>
      <c r="BA59" s="287"/>
      <c r="BB59" s="287"/>
      <c r="BC59" s="287"/>
      <c r="BD59" s="288"/>
      <c r="BE59" s="287"/>
      <c r="BF59" s="287"/>
      <c r="BG59" s="288"/>
      <c r="BH59" s="287"/>
      <c r="BI59" s="287"/>
      <c r="BJ59" s="288"/>
    </row>
    <row r="60" spans="1:62" s="229" customFormat="1" ht="60.75" customHeight="1">
      <c r="A60" s="281">
        <v>37</v>
      </c>
      <c r="B60" s="528" t="s">
        <v>439</v>
      </c>
      <c r="C60" s="554" t="s">
        <v>576</v>
      </c>
      <c r="D60" s="281"/>
      <c r="E60" s="281"/>
      <c r="F60" s="281"/>
      <c r="G60" s="281"/>
      <c r="H60" s="530">
        <v>0.85</v>
      </c>
      <c r="I60" s="290" t="s">
        <v>180</v>
      </c>
      <c r="J60" s="528" t="s">
        <v>167</v>
      </c>
      <c r="K60" s="286">
        <f t="shared" si="4"/>
        <v>0.85</v>
      </c>
      <c r="L60" s="286"/>
      <c r="M60" s="287">
        <f t="shared" si="5"/>
        <v>0.85</v>
      </c>
      <c r="N60" s="287">
        <v>0.05</v>
      </c>
      <c r="O60" s="287">
        <f>N60</f>
        <v>0.05</v>
      </c>
      <c r="P60" s="287"/>
      <c r="Q60" s="287"/>
      <c r="R60" s="287"/>
      <c r="S60" s="287"/>
      <c r="T60" s="287">
        <v>0.8</v>
      </c>
      <c r="U60" s="287"/>
      <c r="V60" s="287"/>
      <c r="W60" s="287"/>
      <c r="X60" s="287">
        <f t="shared" si="6"/>
        <v>0</v>
      </c>
      <c r="Y60" s="287"/>
      <c r="Z60" s="287"/>
      <c r="AA60" s="287"/>
      <c r="AB60" s="287"/>
      <c r="AC60" s="288"/>
      <c r="AD60" s="287"/>
      <c r="AE60" s="287"/>
      <c r="AF60" s="287"/>
      <c r="AG60" s="287">
        <f t="shared" si="7"/>
        <v>0</v>
      </c>
      <c r="AH60" s="288"/>
      <c r="AI60" s="287"/>
      <c r="AJ60" s="287"/>
      <c r="AK60" s="288"/>
      <c r="AL60" s="287"/>
      <c r="AM60" s="287"/>
      <c r="AN60" s="288"/>
      <c r="AO60" s="287"/>
      <c r="AP60" s="287"/>
      <c r="AQ60" s="287"/>
      <c r="AR60" s="288"/>
      <c r="AS60" s="288"/>
      <c r="AT60" s="287"/>
      <c r="AU60" s="287"/>
      <c r="AV60" s="288"/>
      <c r="AW60" s="288"/>
      <c r="AX60" s="288"/>
      <c r="AY60" s="287"/>
      <c r="AZ60" s="287"/>
      <c r="BA60" s="287"/>
      <c r="BB60" s="287"/>
      <c r="BC60" s="287"/>
      <c r="BD60" s="288"/>
      <c r="BE60" s="287"/>
      <c r="BF60" s="287"/>
      <c r="BG60" s="288"/>
      <c r="BH60" s="287"/>
      <c r="BI60" s="287"/>
      <c r="BJ60" s="288"/>
    </row>
    <row r="61" spans="1:62" s="229" customFormat="1" ht="41.25" customHeight="1">
      <c r="A61" s="281">
        <v>38</v>
      </c>
      <c r="B61" s="528" t="s">
        <v>440</v>
      </c>
      <c r="C61" s="554" t="s">
        <v>576</v>
      </c>
      <c r="D61" s="281"/>
      <c r="E61" s="281"/>
      <c r="F61" s="281"/>
      <c r="G61" s="281"/>
      <c r="H61" s="530">
        <v>2</v>
      </c>
      <c r="I61" s="281" t="s">
        <v>49</v>
      </c>
      <c r="J61" s="528" t="s">
        <v>167</v>
      </c>
      <c r="K61" s="286">
        <f t="shared" si="4"/>
        <v>2</v>
      </c>
      <c r="L61" s="286"/>
      <c r="M61" s="287">
        <f t="shared" si="5"/>
        <v>2</v>
      </c>
      <c r="N61" s="287"/>
      <c r="O61" s="287"/>
      <c r="P61" s="287"/>
      <c r="Q61" s="287"/>
      <c r="R61" s="287"/>
      <c r="S61" s="287"/>
      <c r="T61" s="287">
        <v>2</v>
      </c>
      <c r="U61" s="287"/>
      <c r="V61" s="287"/>
      <c r="W61" s="287"/>
      <c r="X61" s="287">
        <f t="shared" si="6"/>
        <v>0</v>
      </c>
      <c r="Y61" s="287"/>
      <c r="Z61" s="287"/>
      <c r="AA61" s="287"/>
      <c r="AB61" s="287"/>
      <c r="AC61" s="288"/>
      <c r="AD61" s="287"/>
      <c r="AE61" s="287"/>
      <c r="AF61" s="287"/>
      <c r="AG61" s="287">
        <f t="shared" si="7"/>
        <v>0</v>
      </c>
      <c r="AH61" s="288"/>
      <c r="AI61" s="287"/>
      <c r="AJ61" s="287"/>
      <c r="AK61" s="288"/>
      <c r="AL61" s="287"/>
      <c r="AM61" s="287"/>
      <c r="AN61" s="288"/>
      <c r="AO61" s="287"/>
      <c r="AP61" s="287"/>
      <c r="AQ61" s="287"/>
      <c r="AR61" s="288"/>
      <c r="AS61" s="288"/>
      <c r="AT61" s="287"/>
      <c r="AU61" s="287"/>
      <c r="AV61" s="288"/>
      <c r="AW61" s="288"/>
      <c r="AX61" s="288"/>
      <c r="AY61" s="287"/>
      <c r="AZ61" s="287"/>
      <c r="BA61" s="287"/>
      <c r="BB61" s="287"/>
      <c r="BC61" s="287"/>
      <c r="BD61" s="288"/>
      <c r="BE61" s="287"/>
      <c r="BF61" s="287"/>
      <c r="BG61" s="288"/>
      <c r="BH61" s="287"/>
      <c r="BI61" s="287"/>
      <c r="BJ61" s="288"/>
    </row>
    <row r="62" spans="1:62" s="229" customFormat="1" ht="36" customHeight="1">
      <c r="A62" s="281">
        <v>39</v>
      </c>
      <c r="B62" s="528" t="s">
        <v>441</v>
      </c>
      <c r="C62" s="555" t="s">
        <v>576</v>
      </c>
      <c r="D62" s="281"/>
      <c r="E62" s="281"/>
      <c r="F62" s="281">
        <v>0.1</v>
      </c>
      <c r="G62" s="283"/>
      <c r="H62" s="530">
        <v>26.7</v>
      </c>
      <c r="I62" s="290" t="s">
        <v>180</v>
      </c>
      <c r="J62" s="528" t="s">
        <v>177</v>
      </c>
      <c r="K62" s="286">
        <f t="shared" si="4"/>
        <v>26.7</v>
      </c>
      <c r="L62" s="286" t="s">
        <v>355</v>
      </c>
      <c r="M62" s="287">
        <f t="shared" si="5"/>
        <v>24.8</v>
      </c>
      <c r="N62" s="287"/>
      <c r="O62" s="287"/>
      <c r="P62" s="288">
        <v>4</v>
      </c>
      <c r="Q62" s="288"/>
      <c r="R62" s="288"/>
      <c r="S62" s="288"/>
      <c r="T62" s="288">
        <v>20.8</v>
      </c>
      <c r="U62" s="287"/>
      <c r="V62" s="287"/>
      <c r="W62" s="287"/>
      <c r="X62" s="287">
        <f t="shared" si="6"/>
        <v>1.9</v>
      </c>
      <c r="Y62" s="287"/>
      <c r="Z62" s="287"/>
      <c r="AA62" s="287"/>
      <c r="AB62" s="287"/>
      <c r="AC62" s="288"/>
      <c r="AD62" s="287"/>
      <c r="AE62" s="287"/>
      <c r="AF62" s="287"/>
      <c r="AG62" s="287">
        <f t="shared" si="7"/>
        <v>1.7</v>
      </c>
      <c r="AH62" s="288"/>
      <c r="AI62" s="287"/>
      <c r="AJ62" s="287"/>
      <c r="AK62" s="288"/>
      <c r="AL62" s="287"/>
      <c r="AM62" s="287"/>
      <c r="AN62" s="288"/>
      <c r="AO62" s="287"/>
      <c r="AP62" s="287">
        <v>1.7</v>
      </c>
      <c r="AQ62" s="287"/>
      <c r="AR62" s="287"/>
      <c r="AS62" s="288"/>
      <c r="AT62" s="287"/>
      <c r="AU62" s="287"/>
      <c r="AV62" s="288">
        <v>0.2</v>
      </c>
      <c r="AW62" s="288"/>
      <c r="AX62" s="288"/>
      <c r="AY62" s="287"/>
      <c r="AZ62" s="287"/>
      <c r="BA62" s="287"/>
      <c r="BB62" s="287"/>
      <c r="BC62" s="287"/>
      <c r="BD62" s="288"/>
      <c r="BE62" s="287"/>
      <c r="BF62" s="287"/>
      <c r="BG62" s="288"/>
      <c r="BH62" s="287"/>
      <c r="BI62" s="287"/>
      <c r="BJ62" s="288"/>
    </row>
    <row r="63" spans="1:62" s="229" customFormat="1" ht="45" customHeight="1">
      <c r="A63" s="281">
        <v>40</v>
      </c>
      <c r="B63" s="528" t="s">
        <v>442</v>
      </c>
      <c r="C63" s="555" t="s">
        <v>576</v>
      </c>
      <c r="D63" s="281"/>
      <c r="E63" s="281"/>
      <c r="F63" s="281">
        <v>0.03</v>
      </c>
      <c r="G63" s="283"/>
      <c r="H63" s="530">
        <v>1.1599999999999999</v>
      </c>
      <c r="I63" s="290" t="s">
        <v>180</v>
      </c>
      <c r="J63" s="528" t="s">
        <v>171</v>
      </c>
      <c r="K63" s="286">
        <f t="shared" si="4"/>
        <v>1.1600000000000001</v>
      </c>
      <c r="L63" s="286" t="s">
        <v>355</v>
      </c>
      <c r="M63" s="287">
        <f t="shared" si="5"/>
        <v>1.1200000000000001</v>
      </c>
      <c r="N63" s="287"/>
      <c r="O63" s="287"/>
      <c r="P63" s="287"/>
      <c r="Q63" s="287">
        <v>0.1</v>
      </c>
      <c r="R63" s="287"/>
      <c r="S63" s="287"/>
      <c r="T63" s="287">
        <v>0.9</v>
      </c>
      <c r="U63" s="287">
        <v>0.12</v>
      </c>
      <c r="V63" s="287"/>
      <c r="W63" s="287"/>
      <c r="X63" s="287">
        <f t="shared" si="6"/>
        <v>0.04</v>
      </c>
      <c r="Y63" s="287"/>
      <c r="Z63" s="287"/>
      <c r="AA63" s="287"/>
      <c r="AB63" s="287"/>
      <c r="AC63" s="288"/>
      <c r="AD63" s="287"/>
      <c r="AE63" s="287"/>
      <c r="AF63" s="287"/>
      <c r="AG63" s="287">
        <f t="shared" si="7"/>
        <v>0.04</v>
      </c>
      <c r="AH63" s="288"/>
      <c r="AI63" s="287"/>
      <c r="AJ63" s="287"/>
      <c r="AK63" s="288"/>
      <c r="AL63" s="287"/>
      <c r="AM63" s="287"/>
      <c r="AN63" s="288"/>
      <c r="AO63" s="287">
        <v>0.04</v>
      </c>
      <c r="AP63" s="287"/>
      <c r="AQ63" s="287"/>
      <c r="AR63" s="287"/>
      <c r="AS63" s="288"/>
      <c r="AT63" s="287"/>
      <c r="AU63" s="287"/>
      <c r="AV63" s="288"/>
      <c r="AW63" s="288"/>
      <c r="AX63" s="288"/>
      <c r="AY63" s="287"/>
      <c r="AZ63" s="287"/>
      <c r="BA63" s="287"/>
      <c r="BB63" s="287"/>
      <c r="BC63" s="287"/>
      <c r="BD63" s="288"/>
      <c r="BE63" s="287"/>
      <c r="BF63" s="287"/>
      <c r="BG63" s="288"/>
      <c r="BH63" s="287"/>
      <c r="BI63" s="287"/>
      <c r="BJ63" s="288"/>
    </row>
    <row r="64" spans="1:62" s="229" customFormat="1" ht="60.75" customHeight="1">
      <c r="A64" s="281">
        <v>41</v>
      </c>
      <c r="B64" s="528" t="s">
        <v>443</v>
      </c>
      <c r="C64" s="554" t="s">
        <v>576</v>
      </c>
      <c r="D64" s="281"/>
      <c r="E64" s="281"/>
      <c r="F64" s="281">
        <v>0.42</v>
      </c>
      <c r="G64" s="283"/>
      <c r="H64" s="530">
        <v>0.25</v>
      </c>
      <c r="I64" s="290" t="s">
        <v>180</v>
      </c>
      <c r="J64" s="528" t="s">
        <v>171</v>
      </c>
      <c r="K64" s="286">
        <f t="shared" si="4"/>
        <v>0.25</v>
      </c>
      <c r="L64" s="286" t="s">
        <v>355</v>
      </c>
      <c r="M64" s="287">
        <f t="shared" si="5"/>
        <v>0.15</v>
      </c>
      <c r="N64" s="287"/>
      <c r="O64" s="287"/>
      <c r="P64" s="287"/>
      <c r="Q64" s="287">
        <v>0.03</v>
      </c>
      <c r="R64" s="287"/>
      <c r="S64" s="287"/>
      <c r="T64" s="287">
        <v>0.1</v>
      </c>
      <c r="U64" s="287">
        <v>0.02</v>
      </c>
      <c r="V64" s="287"/>
      <c r="W64" s="287"/>
      <c r="X64" s="287">
        <f t="shared" si="6"/>
        <v>0</v>
      </c>
      <c r="Y64" s="287"/>
      <c r="Z64" s="287"/>
      <c r="AA64" s="287"/>
      <c r="AB64" s="287"/>
      <c r="AC64" s="288"/>
      <c r="AD64" s="287"/>
      <c r="AE64" s="287"/>
      <c r="AF64" s="287"/>
      <c r="AG64" s="287">
        <f t="shared" si="7"/>
        <v>0</v>
      </c>
      <c r="AH64" s="288"/>
      <c r="AI64" s="287"/>
      <c r="AJ64" s="287"/>
      <c r="AK64" s="288"/>
      <c r="AL64" s="287"/>
      <c r="AM64" s="287"/>
      <c r="AN64" s="288"/>
      <c r="AO64" s="287"/>
      <c r="AP64" s="287"/>
      <c r="AQ64" s="287"/>
      <c r="AR64" s="287"/>
      <c r="AS64" s="288"/>
      <c r="AT64" s="287"/>
      <c r="AU64" s="287"/>
      <c r="AV64" s="288"/>
      <c r="AW64" s="288"/>
      <c r="AX64" s="288"/>
      <c r="AY64" s="287"/>
      <c r="AZ64" s="287"/>
      <c r="BA64" s="287"/>
      <c r="BB64" s="287"/>
      <c r="BC64" s="287"/>
      <c r="BD64" s="288"/>
      <c r="BE64" s="287"/>
      <c r="BF64" s="287"/>
      <c r="BG64" s="288"/>
      <c r="BH64" s="287"/>
      <c r="BI64" s="287"/>
      <c r="BJ64" s="288">
        <v>0.1</v>
      </c>
    </row>
    <row r="65" spans="1:62" s="229" customFormat="1" ht="48" customHeight="1">
      <c r="A65" s="281">
        <v>42</v>
      </c>
      <c r="B65" s="528" t="s">
        <v>442</v>
      </c>
      <c r="C65" s="556" t="s">
        <v>576</v>
      </c>
      <c r="D65" s="281"/>
      <c r="E65" s="281"/>
      <c r="F65" s="281"/>
      <c r="G65" s="283"/>
      <c r="H65" s="530">
        <v>0.8</v>
      </c>
      <c r="I65" s="290" t="s">
        <v>180</v>
      </c>
      <c r="J65" s="528" t="s">
        <v>178</v>
      </c>
      <c r="K65" s="286">
        <f t="shared" si="4"/>
        <v>0.79999999999999993</v>
      </c>
      <c r="L65" s="286" t="s">
        <v>355</v>
      </c>
      <c r="M65" s="287">
        <f t="shared" si="5"/>
        <v>0.79999999999999993</v>
      </c>
      <c r="N65" s="287">
        <v>0.04</v>
      </c>
      <c r="O65" s="287">
        <f>N65</f>
        <v>0.04</v>
      </c>
      <c r="P65" s="287"/>
      <c r="Q65" s="287">
        <v>0.16</v>
      </c>
      <c r="R65" s="287"/>
      <c r="S65" s="287"/>
      <c r="T65" s="287">
        <v>0.6</v>
      </c>
      <c r="U65" s="287"/>
      <c r="V65" s="287"/>
      <c r="W65" s="287"/>
      <c r="X65" s="287">
        <f t="shared" si="6"/>
        <v>0</v>
      </c>
      <c r="Y65" s="287"/>
      <c r="Z65" s="287"/>
      <c r="AA65" s="287"/>
      <c r="AB65" s="287"/>
      <c r="AC65" s="288"/>
      <c r="AD65" s="287"/>
      <c r="AE65" s="287"/>
      <c r="AF65" s="287"/>
      <c r="AG65" s="287">
        <f t="shared" si="7"/>
        <v>0</v>
      </c>
      <c r="AH65" s="288"/>
      <c r="AI65" s="287"/>
      <c r="AJ65" s="287"/>
      <c r="AK65" s="288"/>
      <c r="AL65" s="287"/>
      <c r="AM65" s="287"/>
      <c r="AN65" s="288"/>
      <c r="AO65" s="287"/>
      <c r="AP65" s="287"/>
      <c r="AQ65" s="287"/>
      <c r="AR65" s="287"/>
      <c r="AS65" s="288"/>
      <c r="AT65" s="287"/>
      <c r="AU65" s="287"/>
      <c r="AV65" s="288"/>
      <c r="AW65" s="288"/>
      <c r="AX65" s="288"/>
      <c r="AY65" s="287"/>
      <c r="AZ65" s="287"/>
      <c r="BA65" s="287"/>
      <c r="BB65" s="287"/>
      <c r="BC65" s="287"/>
      <c r="BD65" s="288"/>
      <c r="BE65" s="287"/>
      <c r="BF65" s="287"/>
      <c r="BG65" s="288"/>
      <c r="BH65" s="287"/>
      <c r="BI65" s="287"/>
      <c r="BJ65" s="288"/>
    </row>
    <row r="66" spans="1:62" s="229" customFormat="1" ht="45.75" customHeight="1">
      <c r="A66" s="281">
        <v>43</v>
      </c>
      <c r="B66" s="528" t="s">
        <v>444</v>
      </c>
      <c r="C66" s="556" t="s">
        <v>576</v>
      </c>
      <c r="D66" s="281"/>
      <c r="E66" s="281"/>
      <c r="F66" s="281"/>
      <c r="G66" s="283"/>
      <c r="H66" s="530">
        <v>0.3</v>
      </c>
      <c r="I66" s="290" t="s">
        <v>181</v>
      </c>
      <c r="J66" s="528" t="s">
        <v>178</v>
      </c>
      <c r="K66" s="286">
        <f t="shared" si="4"/>
        <v>0.30000000000000004</v>
      </c>
      <c r="L66" s="286" t="s">
        <v>355</v>
      </c>
      <c r="M66" s="287">
        <f t="shared" si="5"/>
        <v>0.2</v>
      </c>
      <c r="N66" s="287"/>
      <c r="O66" s="287"/>
      <c r="P66" s="292"/>
      <c r="Q66" s="287"/>
      <c r="R66" s="287"/>
      <c r="S66" s="287"/>
      <c r="T66" s="287">
        <v>0.2</v>
      </c>
      <c r="U66" s="287"/>
      <c r="V66" s="287"/>
      <c r="W66" s="287"/>
      <c r="X66" s="287">
        <f t="shared" si="6"/>
        <v>0.1</v>
      </c>
      <c r="Y66" s="287"/>
      <c r="Z66" s="287"/>
      <c r="AA66" s="287"/>
      <c r="AB66" s="287"/>
      <c r="AC66" s="288"/>
      <c r="AD66" s="287"/>
      <c r="AE66" s="287"/>
      <c r="AF66" s="287"/>
      <c r="AG66" s="287">
        <f t="shared" si="7"/>
        <v>0</v>
      </c>
      <c r="AH66" s="288"/>
      <c r="AI66" s="287"/>
      <c r="AJ66" s="287"/>
      <c r="AK66" s="288"/>
      <c r="AL66" s="287"/>
      <c r="AM66" s="287"/>
      <c r="AN66" s="288"/>
      <c r="AO66" s="287"/>
      <c r="AP66" s="287"/>
      <c r="AQ66" s="287"/>
      <c r="AR66" s="287"/>
      <c r="AS66" s="288"/>
      <c r="AT66" s="287"/>
      <c r="AU66" s="287"/>
      <c r="AV66" s="288"/>
      <c r="AW66" s="288"/>
      <c r="AX66" s="288"/>
      <c r="AY66" s="287"/>
      <c r="AZ66" s="287"/>
      <c r="BA66" s="287"/>
      <c r="BB66" s="287"/>
      <c r="BC66" s="287"/>
      <c r="BD66" s="288"/>
      <c r="BE66" s="287"/>
      <c r="BF66" s="287"/>
      <c r="BG66" s="288">
        <v>0.1</v>
      </c>
      <c r="BH66" s="287"/>
      <c r="BI66" s="287"/>
      <c r="BJ66" s="288"/>
    </row>
    <row r="67" spans="1:62" s="229" customFormat="1" ht="57" customHeight="1">
      <c r="A67" s="281">
        <v>44</v>
      </c>
      <c r="B67" s="529" t="s">
        <v>372</v>
      </c>
      <c r="C67" s="556" t="s">
        <v>576</v>
      </c>
      <c r="D67" s="281"/>
      <c r="E67" s="281"/>
      <c r="F67" s="281"/>
      <c r="G67" s="281"/>
      <c r="H67" s="532">
        <v>0.05</v>
      </c>
      <c r="I67" s="290" t="s">
        <v>63</v>
      </c>
      <c r="J67" s="529" t="s">
        <v>183</v>
      </c>
      <c r="K67" s="286">
        <f t="shared" si="4"/>
        <v>0.05</v>
      </c>
      <c r="L67" s="286" t="s">
        <v>355</v>
      </c>
      <c r="M67" s="287">
        <f t="shared" si="5"/>
        <v>0</v>
      </c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>
        <f t="shared" si="6"/>
        <v>0.05</v>
      </c>
      <c r="Y67" s="287"/>
      <c r="Z67" s="287"/>
      <c r="AA67" s="287"/>
      <c r="AB67" s="287"/>
      <c r="AC67" s="288"/>
      <c r="AD67" s="287"/>
      <c r="AE67" s="287"/>
      <c r="AF67" s="287"/>
      <c r="AG67" s="287">
        <f t="shared" si="7"/>
        <v>0.05</v>
      </c>
      <c r="AH67" s="288"/>
      <c r="AI67" s="287"/>
      <c r="AJ67" s="287"/>
      <c r="AK67" s="288">
        <v>0.05</v>
      </c>
      <c r="AL67" s="287"/>
      <c r="AM67" s="287"/>
      <c r="AN67" s="288"/>
      <c r="AO67" s="287"/>
      <c r="AP67" s="287"/>
      <c r="AQ67" s="287"/>
      <c r="AR67" s="287"/>
      <c r="AS67" s="288"/>
      <c r="AT67" s="287"/>
      <c r="AU67" s="287"/>
      <c r="AV67" s="288"/>
      <c r="AW67" s="288"/>
      <c r="AX67" s="288"/>
      <c r="AY67" s="287"/>
      <c r="AZ67" s="287"/>
      <c r="BA67" s="287"/>
      <c r="BB67" s="290"/>
      <c r="BC67" s="287"/>
      <c r="BD67" s="288"/>
      <c r="BE67" s="287"/>
      <c r="BF67" s="287"/>
      <c r="BG67" s="288"/>
      <c r="BH67" s="287"/>
      <c r="BI67" s="287"/>
      <c r="BJ67" s="288"/>
    </row>
    <row r="68" spans="1:62" s="229" customFormat="1" ht="57" customHeight="1">
      <c r="A68" s="281">
        <v>45</v>
      </c>
      <c r="B68" s="529" t="s">
        <v>372</v>
      </c>
      <c r="C68" s="556" t="s">
        <v>576</v>
      </c>
      <c r="D68" s="281"/>
      <c r="E68" s="281"/>
      <c r="F68" s="281"/>
      <c r="G68" s="283"/>
      <c r="H68" s="532">
        <v>1.1000000000000001</v>
      </c>
      <c r="I68" s="290" t="s">
        <v>63</v>
      </c>
      <c r="J68" s="529" t="s">
        <v>186</v>
      </c>
      <c r="K68" s="286">
        <f t="shared" ref="K68:K81" si="8">M68+X68+BJ68</f>
        <v>1.1000000000000001</v>
      </c>
      <c r="L68" s="286" t="s">
        <v>355</v>
      </c>
      <c r="M68" s="287">
        <f t="shared" ref="M68:M81" si="9">SUM(N68:W68)-O68</f>
        <v>1.1000000000000001</v>
      </c>
      <c r="N68" s="287"/>
      <c r="O68" s="287"/>
      <c r="P68" s="287"/>
      <c r="Q68" s="287"/>
      <c r="R68" s="287"/>
      <c r="S68" s="287"/>
      <c r="T68" s="287"/>
      <c r="U68" s="287">
        <v>1.1000000000000001</v>
      </c>
      <c r="V68" s="287"/>
      <c r="W68" s="287"/>
      <c r="X68" s="287">
        <f t="shared" ref="X68:X81" si="10">SUM(Y68:AG68)+SUM(AS68:BI68)</f>
        <v>0</v>
      </c>
      <c r="Y68" s="287"/>
      <c r="Z68" s="287"/>
      <c r="AA68" s="287"/>
      <c r="AB68" s="287"/>
      <c r="AC68" s="288"/>
      <c r="AD68" s="287"/>
      <c r="AE68" s="287"/>
      <c r="AF68" s="287"/>
      <c r="AG68" s="287">
        <f t="shared" ref="AG68:AG81" si="11">SUM(AH68:AR68)</f>
        <v>0</v>
      </c>
      <c r="AH68" s="288"/>
      <c r="AI68" s="287"/>
      <c r="AJ68" s="287"/>
      <c r="AK68" s="288"/>
      <c r="AL68" s="287"/>
      <c r="AM68" s="287"/>
      <c r="AN68" s="288"/>
      <c r="AO68" s="287"/>
      <c r="AP68" s="287"/>
      <c r="AQ68" s="287"/>
      <c r="AR68" s="287"/>
      <c r="AS68" s="288"/>
      <c r="AT68" s="287"/>
      <c r="AU68" s="287"/>
      <c r="AV68" s="288"/>
      <c r="AW68" s="288"/>
      <c r="AX68" s="288"/>
      <c r="AY68" s="287"/>
      <c r="AZ68" s="287"/>
      <c r="BA68" s="287"/>
      <c r="BB68" s="287"/>
      <c r="BC68" s="287"/>
      <c r="BD68" s="288"/>
      <c r="BE68" s="287"/>
      <c r="BF68" s="287"/>
      <c r="BG68" s="288"/>
      <c r="BH68" s="287"/>
      <c r="BI68" s="287"/>
      <c r="BJ68" s="288"/>
    </row>
    <row r="69" spans="1:62" s="229" customFormat="1" ht="57" customHeight="1">
      <c r="A69" s="281">
        <v>46</v>
      </c>
      <c r="B69" s="529" t="s">
        <v>372</v>
      </c>
      <c r="C69" s="556" t="s">
        <v>576</v>
      </c>
      <c r="D69" s="281"/>
      <c r="E69" s="281"/>
      <c r="F69" s="281"/>
      <c r="G69" s="283"/>
      <c r="H69" s="532">
        <v>1.98</v>
      </c>
      <c r="I69" s="290" t="s">
        <v>63</v>
      </c>
      <c r="J69" s="529" t="s">
        <v>175</v>
      </c>
      <c r="K69" s="286">
        <f t="shared" si="8"/>
        <v>1.98</v>
      </c>
      <c r="L69" s="286" t="s">
        <v>355</v>
      </c>
      <c r="M69" s="287">
        <f t="shared" si="9"/>
        <v>1.98</v>
      </c>
      <c r="N69" s="287"/>
      <c r="O69" s="287"/>
      <c r="P69" s="287"/>
      <c r="Q69" s="287"/>
      <c r="R69" s="287"/>
      <c r="S69" s="287"/>
      <c r="T69" s="287"/>
      <c r="U69" s="287">
        <v>1.98</v>
      </c>
      <c r="V69" s="287"/>
      <c r="W69" s="287"/>
      <c r="X69" s="287">
        <f t="shared" si="10"/>
        <v>0</v>
      </c>
      <c r="Y69" s="287"/>
      <c r="Z69" s="287"/>
      <c r="AA69" s="287"/>
      <c r="AB69" s="287"/>
      <c r="AC69" s="288"/>
      <c r="AD69" s="287"/>
      <c r="AE69" s="287"/>
      <c r="AF69" s="287"/>
      <c r="AG69" s="287">
        <f t="shared" si="11"/>
        <v>0</v>
      </c>
      <c r="AH69" s="288"/>
      <c r="AI69" s="287"/>
      <c r="AJ69" s="287"/>
      <c r="AK69" s="288"/>
      <c r="AL69" s="287"/>
      <c r="AM69" s="287"/>
      <c r="AN69" s="288"/>
      <c r="AO69" s="287"/>
      <c r="AP69" s="287"/>
      <c r="AQ69" s="287"/>
      <c r="AR69" s="287"/>
      <c r="AS69" s="288"/>
      <c r="AT69" s="287"/>
      <c r="AU69" s="287"/>
      <c r="AV69" s="288"/>
      <c r="AW69" s="288"/>
      <c r="AX69" s="288"/>
      <c r="AY69" s="287"/>
      <c r="AZ69" s="287"/>
      <c r="BA69" s="287"/>
      <c r="BB69" s="287"/>
      <c r="BC69" s="287"/>
      <c r="BD69" s="288"/>
      <c r="BE69" s="287"/>
      <c r="BF69" s="287"/>
      <c r="BG69" s="288"/>
      <c r="BH69" s="287"/>
      <c r="BI69" s="287"/>
      <c r="BJ69" s="288"/>
    </row>
    <row r="70" spans="1:62" s="229" customFormat="1" ht="45.75" customHeight="1">
      <c r="A70" s="281">
        <v>47</v>
      </c>
      <c r="B70" s="529" t="s">
        <v>372</v>
      </c>
      <c r="C70" s="556" t="s">
        <v>576</v>
      </c>
      <c r="D70" s="281"/>
      <c r="E70" s="281"/>
      <c r="F70" s="281"/>
      <c r="G70" s="283"/>
      <c r="H70" s="532">
        <v>0.03</v>
      </c>
      <c r="I70" s="290" t="s">
        <v>63</v>
      </c>
      <c r="J70" s="529" t="s">
        <v>186</v>
      </c>
      <c r="K70" s="286">
        <f t="shared" si="8"/>
        <v>0.03</v>
      </c>
      <c r="L70" s="286" t="s">
        <v>355</v>
      </c>
      <c r="M70" s="287">
        <f t="shared" si="9"/>
        <v>0</v>
      </c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>
        <f t="shared" si="10"/>
        <v>0.03</v>
      </c>
      <c r="Y70" s="287"/>
      <c r="Z70" s="287"/>
      <c r="AA70" s="287"/>
      <c r="AB70" s="287"/>
      <c r="AC70" s="288"/>
      <c r="AD70" s="287"/>
      <c r="AE70" s="287"/>
      <c r="AF70" s="287"/>
      <c r="AG70" s="287">
        <f t="shared" si="11"/>
        <v>0.03</v>
      </c>
      <c r="AH70" s="288"/>
      <c r="AI70" s="287"/>
      <c r="AJ70" s="287"/>
      <c r="AK70" s="288"/>
      <c r="AL70" s="287"/>
      <c r="AM70" s="287"/>
      <c r="AN70" s="288"/>
      <c r="AO70" s="287">
        <v>0.03</v>
      </c>
      <c r="AP70" s="287"/>
      <c r="AQ70" s="287"/>
      <c r="AR70" s="287"/>
      <c r="AS70" s="288"/>
      <c r="AT70" s="287"/>
      <c r="AU70" s="287"/>
      <c r="AV70" s="288"/>
      <c r="AW70" s="288"/>
      <c r="AX70" s="288"/>
      <c r="AY70" s="287"/>
      <c r="AZ70" s="287"/>
      <c r="BA70" s="287"/>
      <c r="BB70" s="287"/>
      <c r="BC70" s="287"/>
      <c r="BD70" s="288"/>
      <c r="BE70" s="287"/>
      <c r="BF70" s="287"/>
      <c r="BG70" s="288"/>
      <c r="BH70" s="287"/>
      <c r="BI70" s="287"/>
      <c r="BJ70" s="288"/>
    </row>
    <row r="71" spans="1:62" s="229" customFormat="1" ht="45.75" customHeight="1">
      <c r="A71" s="281">
        <v>48</v>
      </c>
      <c r="B71" s="529" t="s">
        <v>372</v>
      </c>
      <c r="C71" s="556" t="s">
        <v>576</v>
      </c>
      <c r="D71" s="281"/>
      <c r="E71" s="281"/>
      <c r="F71" s="281"/>
      <c r="G71" s="283"/>
      <c r="H71" s="532">
        <v>7.0000000000000007E-2</v>
      </c>
      <c r="I71" s="290" t="s">
        <v>63</v>
      </c>
      <c r="J71" s="529" t="s">
        <v>175</v>
      </c>
      <c r="K71" s="286">
        <f t="shared" si="8"/>
        <v>7.0000000000000007E-2</v>
      </c>
      <c r="L71" s="286" t="s">
        <v>355</v>
      </c>
      <c r="M71" s="287">
        <f t="shared" si="9"/>
        <v>0</v>
      </c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>
        <f t="shared" si="10"/>
        <v>7.0000000000000007E-2</v>
      </c>
      <c r="Y71" s="287"/>
      <c r="Z71" s="287"/>
      <c r="AA71" s="287"/>
      <c r="AB71" s="287"/>
      <c r="AC71" s="288"/>
      <c r="AD71" s="287"/>
      <c r="AE71" s="287"/>
      <c r="AF71" s="287"/>
      <c r="AG71" s="287">
        <f t="shared" si="11"/>
        <v>7.0000000000000007E-2</v>
      </c>
      <c r="AH71" s="288">
        <v>7.0000000000000007E-2</v>
      </c>
      <c r="AI71" s="287"/>
      <c r="AJ71" s="287"/>
      <c r="AK71" s="288"/>
      <c r="AL71" s="287"/>
      <c r="AM71" s="287"/>
      <c r="AN71" s="288"/>
      <c r="AO71" s="287"/>
      <c r="AP71" s="287"/>
      <c r="AQ71" s="287"/>
      <c r="AR71" s="287"/>
      <c r="AS71" s="288"/>
      <c r="AT71" s="287"/>
      <c r="AU71" s="287"/>
      <c r="AV71" s="288"/>
      <c r="AW71" s="290"/>
      <c r="AX71" s="288"/>
      <c r="AY71" s="287"/>
      <c r="AZ71" s="287"/>
      <c r="BA71" s="287"/>
      <c r="BB71" s="287"/>
      <c r="BC71" s="287"/>
      <c r="BD71" s="288"/>
      <c r="BE71" s="287"/>
      <c r="BF71" s="287"/>
      <c r="BG71" s="288"/>
      <c r="BH71" s="287"/>
      <c r="BI71" s="287"/>
      <c r="BJ71" s="288"/>
    </row>
    <row r="72" spans="1:62" s="229" customFormat="1" ht="66.75" customHeight="1">
      <c r="A72" s="281">
        <v>49</v>
      </c>
      <c r="B72" s="529" t="s">
        <v>372</v>
      </c>
      <c r="C72" s="556" t="s">
        <v>576</v>
      </c>
      <c r="D72" s="281"/>
      <c r="E72" s="281"/>
      <c r="F72" s="281"/>
      <c r="G72" s="283"/>
      <c r="H72" s="532">
        <v>0.05</v>
      </c>
      <c r="I72" s="290" t="s">
        <v>63</v>
      </c>
      <c r="J72" s="529" t="s">
        <v>175</v>
      </c>
      <c r="K72" s="286">
        <f t="shared" si="8"/>
        <v>0.05</v>
      </c>
      <c r="L72" s="286" t="s">
        <v>355</v>
      </c>
      <c r="M72" s="287">
        <f t="shared" si="9"/>
        <v>0</v>
      </c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>
        <f t="shared" si="10"/>
        <v>0.05</v>
      </c>
      <c r="Y72" s="287"/>
      <c r="Z72" s="287"/>
      <c r="AA72" s="287"/>
      <c r="AB72" s="287"/>
      <c r="AC72" s="288"/>
      <c r="AD72" s="287"/>
      <c r="AE72" s="287"/>
      <c r="AF72" s="287"/>
      <c r="AG72" s="287">
        <f t="shared" si="11"/>
        <v>0.05</v>
      </c>
      <c r="AH72" s="288">
        <v>0.05</v>
      </c>
      <c r="AI72" s="287"/>
      <c r="AJ72" s="287"/>
      <c r="AK72" s="288"/>
      <c r="AL72" s="287"/>
      <c r="AM72" s="287"/>
      <c r="AN72" s="288"/>
      <c r="AO72" s="287"/>
      <c r="AP72" s="287"/>
      <c r="AQ72" s="287"/>
      <c r="AR72" s="287"/>
      <c r="AS72" s="288"/>
      <c r="AT72" s="287"/>
      <c r="AU72" s="287"/>
      <c r="AV72" s="290"/>
      <c r="AX72" s="288"/>
      <c r="AY72" s="287"/>
      <c r="AZ72" s="287"/>
      <c r="BA72" s="287"/>
      <c r="BB72" s="287"/>
      <c r="BC72" s="287"/>
      <c r="BD72" s="288"/>
      <c r="BE72" s="287"/>
      <c r="BF72" s="287"/>
      <c r="BG72" s="288"/>
      <c r="BH72" s="287"/>
      <c r="BI72" s="287"/>
      <c r="BJ72" s="288"/>
    </row>
    <row r="73" spans="1:62" s="229" customFormat="1" ht="78" customHeight="1">
      <c r="A73" s="281">
        <v>50</v>
      </c>
      <c r="B73" s="529" t="s">
        <v>381</v>
      </c>
      <c r="C73" s="556" t="s">
        <v>576</v>
      </c>
      <c r="D73" s="281"/>
      <c r="E73" s="281"/>
      <c r="F73" s="281"/>
      <c r="G73" s="283"/>
      <c r="H73" s="532">
        <v>0.15</v>
      </c>
      <c r="I73" s="290" t="s">
        <v>63</v>
      </c>
      <c r="J73" s="529" t="s">
        <v>186</v>
      </c>
      <c r="K73" s="286">
        <f t="shared" si="8"/>
        <v>0.15</v>
      </c>
      <c r="L73" s="286" t="s">
        <v>355</v>
      </c>
      <c r="M73" s="287">
        <f t="shared" si="9"/>
        <v>0.15</v>
      </c>
      <c r="N73" s="287"/>
      <c r="O73" s="287"/>
      <c r="P73" s="287">
        <v>0.15</v>
      </c>
      <c r="Q73" s="287"/>
      <c r="R73" s="287"/>
      <c r="S73" s="287"/>
      <c r="T73" s="287"/>
      <c r="U73" s="287"/>
      <c r="V73" s="287"/>
      <c r="W73" s="287"/>
      <c r="X73" s="287">
        <f t="shared" si="10"/>
        <v>0</v>
      </c>
      <c r="Y73" s="287"/>
      <c r="Z73" s="287"/>
      <c r="AA73" s="287"/>
      <c r="AB73" s="287"/>
      <c r="AC73" s="288"/>
      <c r="AD73" s="287"/>
      <c r="AE73" s="287"/>
      <c r="AF73" s="287"/>
      <c r="AG73" s="287">
        <f t="shared" si="11"/>
        <v>0</v>
      </c>
      <c r="AH73" s="288"/>
      <c r="AI73" s="287"/>
      <c r="AJ73" s="287"/>
      <c r="AK73" s="288"/>
      <c r="AL73" s="287"/>
      <c r="AM73" s="287"/>
      <c r="AN73" s="288"/>
      <c r="AO73" s="287"/>
      <c r="AP73" s="287"/>
      <c r="AQ73" s="287"/>
      <c r="AR73" s="287"/>
      <c r="AS73" s="288"/>
      <c r="AT73" s="287"/>
      <c r="AU73" s="287"/>
      <c r="AV73" s="290"/>
      <c r="AX73" s="288"/>
      <c r="AY73" s="287"/>
      <c r="AZ73" s="287"/>
      <c r="BA73" s="287"/>
      <c r="BB73" s="287"/>
      <c r="BC73" s="287"/>
      <c r="BD73" s="288"/>
      <c r="BE73" s="287"/>
      <c r="BF73" s="287"/>
      <c r="BG73" s="288"/>
      <c r="BH73" s="287"/>
      <c r="BI73" s="287"/>
      <c r="BJ73" s="288"/>
    </row>
    <row r="74" spans="1:62" s="231" customFormat="1" ht="37.5" customHeight="1">
      <c r="A74" s="281">
        <v>51</v>
      </c>
      <c r="B74" s="528" t="s">
        <v>372</v>
      </c>
      <c r="C74" s="556" t="s">
        <v>576</v>
      </c>
      <c r="D74" s="281"/>
      <c r="E74" s="281"/>
      <c r="F74" s="281"/>
      <c r="G74" s="283"/>
      <c r="H74" s="531">
        <v>0.15</v>
      </c>
      <c r="I74" s="290" t="s">
        <v>63</v>
      </c>
      <c r="J74" s="528" t="s">
        <v>177</v>
      </c>
      <c r="K74" s="286">
        <f t="shared" si="8"/>
        <v>0.15</v>
      </c>
      <c r="L74" s="286" t="s">
        <v>355</v>
      </c>
      <c r="M74" s="287">
        <f t="shared" si="9"/>
        <v>0</v>
      </c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>
        <f t="shared" si="10"/>
        <v>0.15</v>
      </c>
      <c r="Y74" s="287"/>
      <c r="Z74" s="287"/>
      <c r="AA74" s="287"/>
      <c r="AB74" s="287"/>
      <c r="AC74" s="288"/>
      <c r="AD74" s="287"/>
      <c r="AE74" s="287"/>
      <c r="AF74" s="287"/>
      <c r="AG74" s="287">
        <f t="shared" si="11"/>
        <v>0.15</v>
      </c>
      <c r="AH74" s="288"/>
      <c r="AI74" s="287"/>
      <c r="AJ74" s="287"/>
      <c r="AK74" s="288"/>
      <c r="AL74" s="287"/>
      <c r="AM74" s="287"/>
      <c r="AN74" s="288"/>
      <c r="AO74" s="287"/>
      <c r="AP74" s="287"/>
      <c r="AQ74" s="287"/>
      <c r="AR74" s="531">
        <v>0.15</v>
      </c>
      <c r="AS74" s="288"/>
      <c r="AT74" s="287"/>
      <c r="AU74" s="287"/>
      <c r="AV74" s="288"/>
      <c r="AW74" s="288"/>
      <c r="AX74" s="288"/>
      <c r="AY74" s="287"/>
      <c r="AZ74" s="287"/>
      <c r="BA74" s="287"/>
      <c r="BB74" s="287"/>
      <c r="BC74" s="287"/>
      <c r="BD74" s="288"/>
      <c r="BE74" s="287"/>
      <c r="BF74" s="287"/>
      <c r="BG74" s="288"/>
      <c r="BH74" s="287"/>
      <c r="BI74" s="287"/>
      <c r="BJ74" s="288"/>
    </row>
    <row r="75" spans="1:62" s="231" customFormat="1" ht="37.5" customHeight="1">
      <c r="A75" s="281">
        <v>52</v>
      </c>
      <c r="B75" s="528" t="s">
        <v>445</v>
      </c>
      <c r="C75" s="419" t="s">
        <v>576</v>
      </c>
      <c r="D75" s="281"/>
      <c r="E75" s="281"/>
      <c r="F75" s="281"/>
      <c r="G75" s="283"/>
      <c r="H75" s="530">
        <v>12.3</v>
      </c>
      <c r="I75" s="290" t="s">
        <v>49</v>
      </c>
      <c r="J75" s="528" t="s">
        <v>169</v>
      </c>
      <c r="K75" s="286">
        <f t="shared" si="8"/>
        <v>12.3</v>
      </c>
      <c r="L75" s="286" t="s">
        <v>355</v>
      </c>
      <c r="M75" s="287">
        <f t="shared" si="9"/>
        <v>10</v>
      </c>
      <c r="N75" s="287"/>
      <c r="O75" s="287"/>
      <c r="P75" s="287"/>
      <c r="Q75" s="287"/>
      <c r="R75" s="287"/>
      <c r="S75" s="287"/>
      <c r="T75" s="287">
        <v>10</v>
      </c>
      <c r="U75" s="287"/>
      <c r="V75" s="287"/>
      <c r="W75" s="287"/>
      <c r="X75" s="287">
        <f t="shared" si="10"/>
        <v>2.2999999999999998</v>
      </c>
      <c r="Y75" s="287"/>
      <c r="Z75" s="287"/>
      <c r="AA75" s="287"/>
      <c r="AB75" s="287"/>
      <c r="AC75" s="288"/>
      <c r="AD75" s="287"/>
      <c r="AE75" s="287"/>
      <c r="AF75" s="287"/>
      <c r="AG75" s="287">
        <f t="shared" si="11"/>
        <v>0</v>
      </c>
      <c r="AH75" s="288"/>
      <c r="AI75" s="287"/>
      <c r="AJ75" s="287"/>
      <c r="AK75" s="288"/>
      <c r="AL75" s="287"/>
      <c r="AM75" s="287"/>
      <c r="AN75" s="288"/>
      <c r="AO75" s="287"/>
      <c r="AP75" s="287"/>
      <c r="AQ75" s="287"/>
      <c r="AR75" s="287"/>
      <c r="AS75" s="288"/>
      <c r="AT75" s="287"/>
      <c r="AU75" s="287"/>
      <c r="AV75" s="288"/>
      <c r="AW75" s="288"/>
      <c r="AX75" s="288"/>
      <c r="AY75" s="287"/>
      <c r="AZ75" s="287"/>
      <c r="BA75" s="287"/>
      <c r="BB75" s="287"/>
      <c r="BC75" s="287"/>
      <c r="BD75" s="288"/>
      <c r="BE75" s="287"/>
      <c r="BF75" s="287"/>
      <c r="BG75" s="288">
        <v>2.2999999999999998</v>
      </c>
      <c r="BH75" s="287"/>
      <c r="BI75" s="287"/>
      <c r="BJ75" s="288"/>
    </row>
    <row r="76" spans="1:62" s="229" customFormat="1" ht="66.75" customHeight="1">
      <c r="A76" s="281">
        <v>53</v>
      </c>
      <c r="B76" s="528" t="s">
        <v>446</v>
      </c>
      <c r="C76" s="419" t="s">
        <v>576</v>
      </c>
      <c r="D76" s="281"/>
      <c r="E76" s="281"/>
      <c r="F76" s="281"/>
      <c r="G76" s="283"/>
      <c r="H76" s="530">
        <v>14.72</v>
      </c>
      <c r="I76" s="290" t="s">
        <v>49</v>
      </c>
      <c r="J76" s="528" t="s">
        <v>183</v>
      </c>
      <c r="K76" s="286">
        <f t="shared" si="8"/>
        <v>14.719999999999999</v>
      </c>
      <c r="L76" s="286" t="s">
        <v>355</v>
      </c>
      <c r="M76" s="287">
        <f t="shared" si="9"/>
        <v>12.7</v>
      </c>
      <c r="N76" s="287"/>
      <c r="O76" s="287"/>
      <c r="P76" s="287"/>
      <c r="Q76" s="287"/>
      <c r="R76" s="287"/>
      <c r="S76" s="287"/>
      <c r="T76" s="287">
        <v>12.7</v>
      </c>
      <c r="U76" s="287"/>
      <c r="V76" s="287"/>
      <c r="W76" s="287"/>
      <c r="X76" s="287">
        <f t="shared" si="10"/>
        <v>2.02</v>
      </c>
      <c r="Y76" s="287"/>
      <c r="Z76" s="287"/>
      <c r="AA76" s="287"/>
      <c r="AB76" s="287"/>
      <c r="AC76" s="288"/>
      <c r="AD76" s="287"/>
      <c r="AE76" s="287"/>
      <c r="AF76" s="287"/>
      <c r="AG76" s="287">
        <f t="shared" si="11"/>
        <v>0</v>
      </c>
      <c r="AH76" s="288"/>
      <c r="AI76" s="287"/>
      <c r="AJ76" s="287"/>
      <c r="AK76" s="288"/>
      <c r="AL76" s="287"/>
      <c r="AM76" s="287"/>
      <c r="AN76" s="288"/>
      <c r="AO76" s="287"/>
      <c r="AP76" s="287"/>
      <c r="AQ76" s="287"/>
      <c r="AR76" s="287"/>
      <c r="AS76" s="288"/>
      <c r="AT76" s="287"/>
      <c r="AU76" s="287"/>
      <c r="AV76" s="288"/>
      <c r="AW76" s="288"/>
      <c r="AX76" s="288"/>
      <c r="AY76" s="287"/>
      <c r="AZ76" s="287"/>
      <c r="BA76" s="287"/>
      <c r="BB76" s="287"/>
      <c r="BC76" s="287"/>
      <c r="BD76" s="288"/>
      <c r="BE76" s="287"/>
      <c r="BF76" s="287"/>
      <c r="BG76" s="288"/>
      <c r="BH76" s="287">
        <v>2.02</v>
      </c>
      <c r="BI76" s="287"/>
      <c r="BJ76" s="288"/>
    </row>
    <row r="77" spans="1:62" s="229" customFormat="1" ht="46.5" customHeight="1">
      <c r="A77" s="281">
        <v>54</v>
      </c>
      <c r="B77" s="528" t="s">
        <v>447</v>
      </c>
      <c r="C77" s="419" t="s">
        <v>576</v>
      </c>
      <c r="D77" s="281"/>
      <c r="E77" s="281"/>
      <c r="F77" s="281"/>
      <c r="G77" s="281"/>
      <c r="H77" s="530">
        <v>2</v>
      </c>
      <c r="I77" s="290" t="s">
        <v>49</v>
      </c>
      <c r="J77" s="528" t="s">
        <v>187</v>
      </c>
      <c r="K77" s="286">
        <f t="shared" si="8"/>
        <v>2</v>
      </c>
      <c r="L77" s="286" t="s">
        <v>355</v>
      </c>
      <c r="M77" s="287">
        <f t="shared" si="9"/>
        <v>2</v>
      </c>
      <c r="N77" s="287"/>
      <c r="O77" s="287"/>
      <c r="P77" s="287"/>
      <c r="Q77" s="287"/>
      <c r="R77" s="287"/>
      <c r="S77" s="287"/>
      <c r="T77" s="287">
        <v>2</v>
      </c>
      <c r="U77" s="287"/>
      <c r="V77" s="287"/>
      <c r="W77" s="287"/>
      <c r="X77" s="287">
        <f t="shared" si="10"/>
        <v>0</v>
      </c>
      <c r="Y77" s="287"/>
      <c r="Z77" s="287"/>
      <c r="AA77" s="287"/>
      <c r="AB77" s="287"/>
      <c r="AC77" s="288"/>
      <c r="AD77" s="287"/>
      <c r="AE77" s="287"/>
      <c r="AF77" s="287"/>
      <c r="AG77" s="287">
        <f t="shared" si="11"/>
        <v>0</v>
      </c>
      <c r="AH77" s="288"/>
      <c r="AI77" s="287"/>
      <c r="AJ77" s="287"/>
      <c r="AK77" s="288"/>
      <c r="AL77" s="287"/>
      <c r="AM77" s="287"/>
      <c r="AN77" s="288"/>
      <c r="AO77" s="287"/>
      <c r="AP77" s="292"/>
      <c r="AQ77" s="287"/>
      <c r="AR77" s="287"/>
      <c r="AS77" s="288"/>
      <c r="AT77" s="287"/>
      <c r="AU77" s="287"/>
      <c r="AV77" s="288"/>
      <c r="AW77" s="288"/>
      <c r="AX77" s="288"/>
      <c r="AY77" s="287"/>
      <c r="AZ77" s="287"/>
      <c r="BA77" s="287"/>
      <c r="BB77" s="287"/>
      <c r="BC77" s="287"/>
      <c r="BD77" s="288"/>
      <c r="BE77" s="287"/>
      <c r="BF77" s="287"/>
      <c r="BG77" s="288"/>
      <c r="BH77" s="287"/>
      <c r="BI77" s="287"/>
      <c r="BJ77" s="288"/>
    </row>
    <row r="78" spans="1:62" s="231" customFormat="1" ht="52.5" customHeight="1">
      <c r="A78" s="281">
        <v>55</v>
      </c>
      <c r="B78" s="528" t="s">
        <v>450</v>
      </c>
      <c r="C78" s="419" t="s">
        <v>576</v>
      </c>
      <c r="D78" s="281"/>
      <c r="E78" s="283"/>
      <c r="F78" s="281"/>
      <c r="G78" s="281"/>
      <c r="H78" s="531">
        <v>0.12</v>
      </c>
      <c r="I78" s="290" t="s">
        <v>180</v>
      </c>
      <c r="J78" s="528" t="s">
        <v>170</v>
      </c>
      <c r="K78" s="286">
        <f t="shared" si="8"/>
        <v>0.12</v>
      </c>
      <c r="L78" s="286" t="s">
        <v>355</v>
      </c>
      <c r="M78" s="287">
        <f t="shared" si="9"/>
        <v>0</v>
      </c>
      <c r="N78" s="288"/>
      <c r="O78" s="287"/>
      <c r="P78" s="288"/>
      <c r="Q78" s="287"/>
      <c r="R78" s="287"/>
      <c r="S78" s="287"/>
      <c r="T78" s="287"/>
      <c r="U78" s="287"/>
      <c r="V78" s="287"/>
      <c r="W78" s="287"/>
      <c r="X78" s="287">
        <f t="shared" si="10"/>
        <v>0.12</v>
      </c>
      <c r="Y78" s="287"/>
      <c r="Z78" s="287"/>
      <c r="AA78" s="287"/>
      <c r="AB78" s="287"/>
      <c r="AC78" s="288"/>
      <c r="AD78" s="287"/>
      <c r="AE78" s="287"/>
      <c r="AF78" s="287"/>
      <c r="AG78" s="287">
        <f t="shared" si="11"/>
        <v>0</v>
      </c>
      <c r="AH78" s="288"/>
      <c r="AI78" s="287"/>
      <c r="AJ78" s="287"/>
      <c r="AK78" s="288"/>
      <c r="AL78" s="287"/>
      <c r="AM78" s="287"/>
      <c r="AN78" s="288"/>
      <c r="AO78" s="287"/>
      <c r="AP78" s="287"/>
      <c r="AQ78" s="287"/>
      <c r="AR78" s="287"/>
      <c r="AS78" s="288"/>
      <c r="AT78" s="287"/>
      <c r="AU78" s="287"/>
      <c r="AV78" s="288"/>
      <c r="AW78" s="531">
        <v>0.12</v>
      </c>
      <c r="AX78" s="288"/>
      <c r="AY78" s="287"/>
      <c r="AZ78" s="287"/>
      <c r="BA78" s="287"/>
      <c r="BB78" s="287"/>
      <c r="BC78" s="287"/>
      <c r="BD78" s="288"/>
      <c r="BE78" s="287"/>
      <c r="BF78" s="287"/>
      <c r="BG78" s="288"/>
      <c r="BH78" s="287"/>
      <c r="BI78" s="287"/>
      <c r="BJ78" s="288"/>
    </row>
    <row r="79" spans="1:62" s="229" customFormat="1" ht="54.75" customHeight="1">
      <c r="A79" s="281">
        <v>56</v>
      </c>
      <c r="B79" s="528" t="s">
        <v>452</v>
      </c>
      <c r="C79" s="419" t="s">
        <v>576</v>
      </c>
      <c r="D79" s="281"/>
      <c r="E79" s="283"/>
      <c r="F79" s="281"/>
      <c r="G79" s="281"/>
      <c r="H79" s="531">
        <v>0.8</v>
      </c>
      <c r="I79" s="290" t="s">
        <v>36</v>
      </c>
      <c r="J79" s="528" t="s">
        <v>179</v>
      </c>
      <c r="K79" s="286">
        <f t="shared" si="8"/>
        <v>0.8</v>
      </c>
      <c r="L79" s="286" t="s">
        <v>355</v>
      </c>
      <c r="M79" s="287">
        <f t="shared" si="9"/>
        <v>0.8</v>
      </c>
      <c r="N79" s="288"/>
      <c r="O79" s="287"/>
      <c r="P79" s="288"/>
      <c r="Q79" s="288"/>
      <c r="R79" s="288"/>
      <c r="S79" s="288"/>
      <c r="T79" s="531">
        <v>0.8</v>
      </c>
      <c r="U79" s="287"/>
      <c r="V79" s="287"/>
      <c r="W79" s="287"/>
      <c r="X79" s="287">
        <f t="shared" si="10"/>
        <v>0</v>
      </c>
      <c r="Y79" s="287"/>
      <c r="Z79" s="287"/>
      <c r="AA79" s="287"/>
      <c r="AB79" s="287"/>
      <c r="AC79" s="288"/>
      <c r="AD79" s="287"/>
      <c r="AE79" s="287"/>
      <c r="AF79" s="287"/>
      <c r="AG79" s="287">
        <f t="shared" si="11"/>
        <v>0</v>
      </c>
      <c r="AH79" s="288"/>
      <c r="AI79" s="287"/>
      <c r="AJ79" s="287"/>
      <c r="AK79" s="288"/>
      <c r="AL79" s="287"/>
      <c r="AM79" s="287"/>
      <c r="AN79" s="288"/>
      <c r="AO79" s="287"/>
      <c r="AP79" s="287"/>
      <c r="AQ79" s="287"/>
      <c r="AR79" s="287"/>
      <c r="AS79" s="288"/>
      <c r="AT79" s="287"/>
      <c r="AU79" s="287"/>
      <c r="AV79" s="288"/>
      <c r="AW79" s="288"/>
      <c r="AX79" s="288"/>
      <c r="AY79" s="287"/>
      <c r="AZ79" s="287"/>
      <c r="BA79" s="287"/>
      <c r="BB79" s="287"/>
      <c r="BC79" s="287"/>
      <c r="BD79" s="288"/>
      <c r="BE79" s="287"/>
      <c r="BF79" s="287"/>
      <c r="BG79" s="288"/>
      <c r="BH79" s="287"/>
      <c r="BI79" s="287"/>
      <c r="BJ79" s="288"/>
    </row>
    <row r="80" spans="1:62" s="553" customFormat="1" ht="52.5" customHeight="1">
      <c r="A80" s="533">
        <v>57</v>
      </c>
      <c r="B80" s="528" t="s">
        <v>569</v>
      </c>
      <c r="C80" s="553" t="s">
        <v>576</v>
      </c>
      <c r="D80" s="533"/>
      <c r="E80" s="533"/>
      <c r="F80" s="533"/>
      <c r="G80" s="533"/>
      <c r="H80" s="563">
        <v>1</v>
      </c>
      <c r="I80" s="563" t="s">
        <v>51</v>
      </c>
      <c r="J80" s="528" t="s">
        <v>170</v>
      </c>
      <c r="K80" s="564">
        <f t="shared" si="8"/>
        <v>1</v>
      </c>
      <c r="L80" s="564" t="s">
        <v>355</v>
      </c>
      <c r="M80" s="565">
        <f t="shared" si="9"/>
        <v>0</v>
      </c>
      <c r="N80" s="565"/>
      <c r="O80" s="565"/>
      <c r="P80" s="565"/>
      <c r="Q80" s="565"/>
      <c r="R80" s="565"/>
      <c r="S80" s="565"/>
      <c r="T80" s="565"/>
      <c r="U80" s="565"/>
      <c r="V80" s="565"/>
      <c r="W80" s="565"/>
      <c r="X80" s="565">
        <f t="shared" si="10"/>
        <v>0</v>
      </c>
      <c r="Y80" s="565"/>
      <c r="Z80" s="565"/>
      <c r="AA80" s="565"/>
      <c r="AB80" s="565"/>
      <c r="AC80" s="565"/>
      <c r="AD80" s="565"/>
      <c r="AE80" s="565"/>
      <c r="AF80" s="565"/>
      <c r="AG80" s="565">
        <f t="shared" si="11"/>
        <v>0</v>
      </c>
      <c r="AH80" s="565"/>
      <c r="AI80" s="565"/>
      <c r="AJ80" s="565"/>
      <c r="AK80" s="565"/>
      <c r="AL80" s="565"/>
      <c r="AM80" s="565"/>
      <c r="AN80" s="565"/>
      <c r="AO80" s="565"/>
      <c r="AP80" s="565"/>
      <c r="AQ80" s="565"/>
      <c r="AR80" s="565"/>
      <c r="AS80" s="565"/>
      <c r="AT80" s="565"/>
      <c r="AU80" s="565"/>
      <c r="AV80" s="565"/>
      <c r="AW80" s="565"/>
      <c r="AX80" s="565"/>
      <c r="AY80" s="565"/>
      <c r="AZ80" s="565"/>
      <c r="BA80" s="565"/>
      <c r="BB80" s="565"/>
      <c r="BC80" s="565"/>
      <c r="BD80" s="565"/>
      <c r="BE80" s="565"/>
      <c r="BF80" s="565"/>
      <c r="BG80" s="565"/>
      <c r="BH80" s="565"/>
      <c r="BI80" s="565"/>
      <c r="BJ80" s="565">
        <v>1</v>
      </c>
    </row>
    <row r="81" spans="1:62" s="229" customFormat="1" ht="54" customHeight="1">
      <c r="A81" s="281">
        <v>58</v>
      </c>
      <c r="B81" s="528" t="s">
        <v>410</v>
      </c>
      <c r="C81" s="552" t="s">
        <v>576</v>
      </c>
      <c r="D81" s="281"/>
      <c r="E81" s="281"/>
      <c r="F81" s="531">
        <v>1.05</v>
      </c>
      <c r="G81" s="283"/>
      <c r="H81" s="232"/>
      <c r="I81" s="286" t="s">
        <v>180</v>
      </c>
      <c r="J81" s="528" t="s">
        <v>172</v>
      </c>
      <c r="K81" s="286">
        <f t="shared" si="8"/>
        <v>0</v>
      </c>
      <c r="L81" s="286" t="s">
        <v>355</v>
      </c>
      <c r="M81" s="287">
        <f t="shared" si="9"/>
        <v>0</v>
      </c>
      <c r="N81" s="288"/>
      <c r="O81" s="287"/>
      <c r="P81" s="288"/>
      <c r="Q81" s="288"/>
      <c r="R81" s="288"/>
      <c r="S81" s="288"/>
      <c r="T81" s="288"/>
      <c r="U81" s="287"/>
      <c r="V81" s="287"/>
      <c r="W81" s="287"/>
      <c r="X81" s="287">
        <f t="shared" si="10"/>
        <v>0</v>
      </c>
      <c r="Y81" s="287"/>
      <c r="Z81" s="287"/>
      <c r="AA81" s="287"/>
      <c r="AB81" s="287"/>
      <c r="AC81" s="288"/>
      <c r="AD81" s="287"/>
      <c r="AE81" s="287"/>
      <c r="AF81" s="287"/>
      <c r="AG81" s="287">
        <f t="shared" si="11"/>
        <v>0</v>
      </c>
      <c r="AH81" s="288"/>
      <c r="AI81" s="287"/>
      <c r="AJ81" s="287"/>
      <c r="AK81" s="288"/>
      <c r="AL81" s="287"/>
      <c r="AM81" s="287"/>
      <c r="AN81" s="288"/>
      <c r="AO81" s="287"/>
      <c r="AP81" s="287"/>
      <c r="AQ81" s="287"/>
      <c r="AR81" s="287"/>
      <c r="AS81" s="288"/>
      <c r="AT81" s="287"/>
      <c r="AU81" s="287"/>
      <c r="AV81" s="288"/>
      <c r="AW81" s="288"/>
      <c r="AX81" s="288"/>
      <c r="AY81" s="287"/>
      <c r="AZ81" s="287"/>
      <c r="BA81" s="287"/>
      <c r="BB81" s="287"/>
      <c r="BC81" s="287"/>
      <c r="BD81" s="288"/>
      <c r="BE81" s="287"/>
      <c r="BF81" s="287"/>
      <c r="BG81" s="288"/>
      <c r="BH81" s="287"/>
      <c r="BI81" s="287"/>
      <c r="BJ81" s="288"/>
    </row>
    <row r="82" spans="1:62" ht="14.25">
      <c r="A82" s="229"/>
      <c r="B82" s="423"/>
      <c r="C82" s="423"/>
      <c r="D82" s="424"/>
      <c r="E82" s="229"/>
      <c r="F82" s="425"/>
      <c r="G82" s="229"/>
      <c r="H82" s="426">
        <f>SUM(H4:H81)</f>
        <v>169.07000000000005</v>
      </c>
      <c r="I82" s="292"/>
      <c r="J82" s="292"/>
      <c r="K82" s="427">
        <f t="shared" ref="K82:AP82" si="12">SUM(K4:K81)</f>
        <v>169.07000000000005</v>
      </c>
      <c r="L82" s="286">
        <f t="shared" si="12"/>
        <v>0</v>
      </c>
      <c r="M82" s="286">
        <f t="shared" si="12"/>
        <v>153.83000000000001</v>
      </c>
      <c r="N82" s="286">
        <f t="shared" si="12"/>
        <v>0.20000000000000004</v>
      </c>
      <c r="O82" s="286">
        <f t="shared" si="12"/>
        <v>0.20000000000000004</v>
      </c>
      <c r="P82" s="286">
        <f t="shared" si="12"/>
        <v>8.24</v>
      </c>
      <c r="Q82" s="286">
        <f t="shared" si="12"/>
        <v>1.5900000000000003</v>
      </c>
      <c r="R82" s="286">
        <f t="shared" si="12"/>
        <v>3.18</v>
      </c>
      <c r="S82" s="286">
        <f t="shared" si="12"/>
        <v>0</v>
      </c>
      <c r="T82" s="286">
        <f t="shared" si="12"/>
        <v>137.08000000000001</v>
      </c>
      <c r="U82" s="286">
        <f t="shared" si="12"/>
        <v>3.54</v>
      </c>
      <c r="V82" s="286">
        <f t="shared" si="12"/>
        <v>0</v>
      </c>
      <c r="W82" s="286">
        <f t="shared" si="12"/>
        <v>0</v>
      </c>
      <c r="X82" s="286">
        <f t="shared" si="12"/>
        <v>12.78</v>
      </c>
      <c r="Y82" s="286">
        <f t="shared" si="12"/>
        <v>0</v>
      </c>
      <c r="Z82" s="286">
        <f t="shared" si="12"/>
        <v>0</v>
      </c>
      <c r="AA82" s="286">
        <f t="shared" si="12"/>
        <v>0</v>
      </c>
      <c r="AB82" s="286">
        <f t="shared" si="12"/>
        <v>0</v>
      </c>
      <c r="AC82" s="286">
        <f t="shared" si="12"/>
        <v>0</v>
      </c>
      <c r="AD82" s="286">
        <f t="shared" si="12"/>
        <v>0</v>
      </c>
      <c r="AE82" s="286">
        <f t="shared" si="12"/>
        <v>0.11</v>
      </c>
      <c r="AF82" s="286">
        <f t="shared" si="12"/>
        <v>0</v>
      </c>
      <c r="AG82" s="286">
        <f t="shared" si="12"/>
        <v>2.1800000000000002</v>
      </c>
      <c r="AH82" s="286">
        <f t="shared" si="12"/>
        <v>0.12000000000000001</v>
      </c>
      <c r="AI82" s="286">
        <f t="shared" si="12"/>
        <v>0</v>
      </c>
      <c r="AJ82" s="286">
        <f t="shared" si="12"/>
        <v>0</v>
      </c>
      <c r="AK82" s="286">
        <f t="shared" si="12"/>
        <v>0.05</v>
      </c>
      <c r="AL82" s="286">
        <f t="shared" si="12"/>
        <v>0.09</v>
      </c>
      <c r="AM82" s="286">
        <f t="shared" si="12"/>
        <v>0</v>
      </c>
      <c r="AN82" s="286">
        <f t="shared" si="12"/>
        <v>0</v>
      </c>
      <c r="AO82" s="286">
        <f t="shared" si="12"/>
        <v>7.0000000000000007E-2</v>
      </c>
      <c r="AP82" s="286">
        <f t="shared" si="12"/>
        <v>1.7</v>
      </c>
      <c r="AQ82" s="286">
        <f t="shared" ref="AQ82:BJ82" si="13">SUM(AQ4:AQ81)</f>
        <v>0</v>
      </c>
      <c r="AR82" s="286">
        <f t="shared" si="13"/>
        <v>0.15</v>
      </c>
      <c r="AS82" s="286">
        <f t="shared" si="13"/>
        <v>0</v>
      </c>
      <c r="AT82" s="286">
        <f t="shared" si="13"/>
        <v>0</v>
      </c>
      <c r="AU82" s="286">
        <f t="shared" si="13"/>
        <v>0</v>
      </c>
      <c r="AV82" s="286">
        <f t="shared" si="13"/>
        <v>1.17</v>
      </c>
      <c r="AW82" s="286">
        <f t="shared" si="13"/>
        <v>1.1200000000000001</v>
      </c>
      <c r="AX82" s="286">
        <f t="shared" si="13"/>
        <v>0</v>
      </c>
      <c r="AY82" s="286">
        <f t="shared" si="13"/>
        <v>0</v>
      </c>
      <c r="AZ82" s="286">
        <f t="shared" si="13"/>
        <v>0</v>
      </c>
      <c r="BA82" s="286">
        <f t="shared" si="13"/>
        <v>0</v>
      </c>
      <c r="BB82" s="286">
        <f t="shared" si="13"/>
        <v>0</v>
      </c>
      <c r="BC82" s="286">
        <f t="shared" si="13"/>
        <v>0</v>
      </c>
      <c r="BD82" s="286">
        <f t="shared" si="13"/>
        <v>0</v>
      </c>
      <c r="BE82" s="286">
        <f t="shared" si="13"/>
        <v>0</v>
      </c>
      <c r="BF82" s="286">
        <f t="shared" si="13"/>
        <v>0</v>
      </c>
      <c r="BG82" s="286">
        <f t="shared" si="13"/>
        <v>6.18</v>
      </c>
      <c r="BH82" s="286">
        <f t="shared" si="13"/>
        <v>2.02</v>
      </c>
      <c r="BI82" s="286">
        <f t="shared" si="13"/>
        <v>0</v>
      </c>
      <c r="BJ82" s="286">
        <f t="shared" si="13"/>
        <v>2.46</v>
      </c>
    </row>
    <row r="83" spans="1:62">
      <c r="H83" s="293"/>
      <c r="I83" s="294"/>
      <c r="J83" s="294"/>
      <c r="K83" s="286"/>
      <c r="L83" s="286"/>
      <c r="M83" s="287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87"/>
      <c r="Y83" s="294"/>
      <c r="Z83" s="294"/>
      <c r="AA83" s="294"/>
      <c r="AB83" s="294"/>
      <c r="AC83" s="295"/>
      <c r="AD83" s="294"/>
      <c r="AE83" s="294"/>
      <c r="AF83" s="294"/>
      <c r="AG83" s="287"/>
      <c r="AH83" s="295"/>
      <c r="AI83" s="294"/>
      <c r="AJ83" s="294"/>
      <c r="AK83" s="295"/>
      <c r="AL83" s="294"/>
      <c r="AM83" s="294"/>
      <c r="AN83" s="295"/>
      <c r="AO83" s="294"/>
      <c r="AP83" s="294"/>
      <c r="AQ83" s="294"/>
      <c r="AR83" s="294"/>
      <c r="AS83" s="295"/>
      <c r="AT83" s="294"/>
      <c r="AU83" s="294"/>
      <c r="AV83" s="295"/>
      <c r="AW83" s="295"/>
      <c r="AX83" s="295"/>
      <c r="AY83" s="294"/>
      <c r="AZ83" s="294"/>
      <c r="BA83" s="294"/>
      <c r="BB83" s="294"/>
      <c r="BC83" s="294"/>
      <c r="BD83" s="295"/>
      <c r="BE83" s="294"/>
      <c r="BF83" s="294"/>
      <c r="BG83" s="295"/>
      <c r="BH83" s="294"/>
      <c r="BI83" s="294"/>
      <c r="BJ83" s="295"/>
    </row>
    <row r="84" spans="1:62">
      <c r="H84" s="293"/>
      <c r="I84" s="294"/>
      <c r="J84" s="294"/>
      <c r="K84" s="286"/>
      <c r="L84" s="286"/>
      <c r="M84" s="287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87"/>
      <c r="Y84" s="294"/>
      <c r="Z84" s="294"/>
      <c r="AA84" s="294"/>
      <c r="AB84" s="294"/>
      <c r="AC84" s="295"/>
      <c r="AD84" s="294"/>
      <c r="AE84" s="294"/>
      <c r="AF84" s="294"/>
      <c r="AG84" s="287"/>
      <c r="AH84" s="295"/>
      <c r="AI84" s="294"/>
      <c r="AJ84" s="294"/>
      <c r="AK84" s="295"/>
      <c r="AL84" s="294"/>
      <c r="AM84" s="294"/>
      <c r="AN84" s="295"/>
      <c r="AO84" s="294"/>
      <c r="AP84" s="294"/>
      <c r="AQ84" s="294"/>
      <c r="AR84" s="294"/>
      <c r="AS84" s="295"/>
      <c r="AT84" s="294"/>
      <c r="AU84" s="294"/>
      <c r="AV84" s="295"/>
      <c r="AW84" s="295"/>
      <c r="AX84" s="295"/>
      <c r="AY84" s="294"/>
      <c r="AZ84" s="294"/>
      <c r="BA84" s="294"/>
      <c r="BB84" s="294"/>
      <c r="BC84" s="294"/>
      <c r="BD84" s="295"/>
      <c r="BE84" s="294"/>
      <c r="BF84" s="294"/>
      <c r="BG84" s="295"/>
      <c r="BH84" s="294"/>
      <c r="BI84" s="294"/>
      <c r="BJ84" s="295"/>
    </row>
    <row r="85" spans="1:62">
      <c r="H85" s="293"/>
      <c r="I85" s="294"/>
      <c r="J85" s="294"/>
      <c r="K85" s="286"/>
      <c r="L85" s="286"/>
      <c r="M85" s="287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87"/>
      <c r="Y85" s="294"/>
      <c r="Z85" s="294"/>
      <c r="AA85" s="294"/>
      <c r="AB85" s="294"/>
      <c r="AC85" s="295"/>
      <c r="AD85" s="294"/>
      <c r="AE85" s="294"/>
      <c r="AF85" s="294"/>
      <c r="AG85" s="287"/>
      <c r="AH85" s="295"/>
      <c r="AI85" s="294"/>
      <c r="AJ85" s="294"/>
      <c r="AK85" s="295"/>
      <c r="AL85" s="294"/>
      <c r="AM85" s="294"/>
      <c r="AN85" s="295"/>
      <c r="AO85" s="294"/>
      <c r="AP85" s="294"/>
      <c r="AQ85" s="294"/>
      <c r="AR85" s="294"/>
      <c r="AS85" s="295"/>
      <c r="AT85" s="294"/>
      <c r="AU85" s="294"/>
      <c r="AV85" s="295"/>
      <c r="AW85" s="295"/>
      <c r="AX85" s="295"/>
      <c r="AY85" s="294"/>
      <c r="AZ85" s="294"/>
      <c r="BA85" s="294"/>
      <c r="BB85" s="294"/>
      <c r="BC85" s="294"/>
      <c r="BD85" s="295"/>
      <c r="BE85" s="294"/>
      <c r="BF85" s="294"/>
      <c r="BG85" s="295"/>
      <c r="BH85" s="294"/>
      <c r="BI85" s="294"/>
      <c r="BJ85" s="295"/>
    </row>
    <row r="86" spans="1:62">
      <c r="H86" s="293"/>
      <c r="I86" s="294"/>
      <c r="J86" s="294"/>
      <c r="K86" s="286"/>
      <c r="L86" s="286"/>
      <c r="M86" s="287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87"/>
      <c r="Y86" s="294"/>
      <c r="Z86" s="294"/>
      <c r="AA86" s="294"/>
      <c r="AB86" s="294"/>
      <c r="AC86" s="295"/>
      <c r="AD86" s="294"/>
      <c r="AE86" s="294"/>
      <c r="AF86" s="294"/>
      <c r="AG86" s="287"/>
      <c r="AH86" s="295"/>
      <c r="AI86" s="294"/>
      <c r="AJ86" s="294"/>
      <c r="AK86" s="295"/>
      <c r="AL86" s="294"/>
      <c r="AM86" s="294"/>
      <c r="AN86" s="295"/>
      <c r="AO86" s="294"/>
      <c r="AP86" s="294"/>
      <c r="AQ86" s="294"/>
      <c r="AR86" s="294"/>
      <c r="AS86" s="295"/>
      <c r="AT86" s="294"/>
      <c r="AU86" s="294"/>
      <c r="AV86" s="295"/>
      <c r="AW86" s="295"/>
      <c r="AX86" s="295"/>
      <c r="AY86" s="294"/>
      <c r="AZ86" s="294"/>
      <c r="BA86" s="294"/>
      <c r="BB86" s="294"/>
      <c r="BC86" s="294"/>
      <c r="BD86" s="295"/>
      <c r="BE86" s="294"/>
      <c r="BF86" s="294"/>
      <c r="BG86" s="295"/>
      <c r="BH86" s="294"/>
      <c r="BI86" s="294"/>
      <c r="BJ86" s="295"/>
    </row>
    <row r="87" spans="1:62">
      <c r="H87" s="293"/>
      <c r="I87" s="294"/>
      <c r="J87" s="294"/>
      <c r="K87" s="286"/>
      <c r="L87" s="286"/>
      <c r="M87" s="287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87"/>
      <c r="Y87" s="294"/>
      <c r="Z87" s="294"/>
      <c r="AA87" s="294"/>
      <c r="AB87" s="294"/>
      <c r="AC87" s="295"/>
      <c r="AD87" s="294"/>
      <c r="AE87" s="294"/>
      <c r="AF87" s="294"/>
      <c r="AG87" s="287"/>
      <c r="AH87" s="295"/>
      <c r="AI87" s="294"/>
      <c r="AJ87" s="294"/>
      <c r="AK87" s="295"/>
      <c r="AL87" s="294"/>
      <c r="AM87" s="294"/>
      <c r="AN87" s="295"/>
      <c r="AO87" s="294"/>
      <c r="AP87" s="294"/>
      <c r="AQ87" s="294"/>
      <c r="AR87" s="294"/>
      <c r="AS87" s="295"/>
      <c r="AT87" s="294"/>
      <c r="AU87" s="294"/>
      <c r="AV87" s="295"/>
      <c r="AW87" s="295"/>
      <c r="AX87" s="295"/>
      <c r="AY87" s="294"/>
      <c r="AZ87" s="294"/>
      <c r="BA87" s="294"/>
      <c r="BB87" s="294"/>
      <c r="BC87" s="294"/>
      <c r="BD87" s="295"/>
      <c r="BE87" s="294"/>
      <c r="BF87" s="294"/>
      <c r="BG87" s="295"/>
      <c r="BH87" s="294"/>
      <c r="BI87" s="294"/>
      <c r="BJ87" s="295"/>
    </row>
    <row r="88" spans="1:62">
      <c r="H88" s="293"/>
      <c r="I88" s="294"/>
      <c r="J88" s="294"/>
      <c r="K88" s="286"/>
      <c r="L88" s="286"/>
      <c r="M88" s="287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87"/>
      <c r="Y88" s="294"/>
      <c r="Z88" s="294"/>
      <c r="AA88" s="294"/>
      <c r="AB88" s="294"/>
      <c r="AC88" s="295"/>
      <c r="AD88" s="294"/>
      <c r="AE88" s="294"/>
      <c r="AF88" s="294"/>
      <c r="AG88" s="287"/>
      <c r="AH88" s="295"/>
      <c r="AI88" s="294"/>
      <c r="AJ88" s="294"/>
      <c r="AK88" s="295"/>
      <c r="AL88" s="294"/>
      <c r="AM88" s="294"/>
      <c r="AN88" s="295"/>
      <c r="AO88" s="294"/>
      <c r="AP88" s="294"/>
      <c r="AQ88" s="294"/>
      <c r="AR88" s="294"/>
      <c r="AS88" s="295"/>
      <c r="AT88" s="294"/>
      <c r="AU88" s="294"/>
      <c r="AV88" s="295"/>
      <c r="AW88" s="295"/>
      <c r="AX88" s="295"/>
      <c r="AY88" s="294"/>
      <c r="AZ88" s="294"/>
      <c r="BA88" s="294"/>
      <c r="BB88" s="294"/>
      <c r="BC88" s="294"/>
      <c r="BD88" s="295"/>
      <c r="BE88" s="294"/>
      <c r="BF88" s="294"/>
      <c r="BG88" s="295"/>
      <c r="BH88" s="294"/>
      <c r="BI88" s="294"/>
      <c r="BJ88" s="295"/>
    </row>
    <row r="89" spans="1:62">
      <c r="H89" s="293"/>
      <c r="I89" s="294"/>
      <c r="J89" s="294"/>
      <c r="K89" s="286"/>
      <c r="L89" s="286"/>
      <c r="M89" s="287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87"/>
      <c r="Y89" s="294"/>
      <c r="Z89" s="294"/>
      <c r="AA89" s="294"/>
      <c r="AB89" s="294"/>
      <c r="AC89" s="295"/>
      <c r="AD89" s="294"/>
      <c r="AE89" s="294"/>
      <c r="AF89" s="294"/>
      <c r="AG89" s="287"/>
      <c r="AH89" s="295"/>
      <c r="AI89" s="294"/>
      <c r="AJ89" s="294"/>
      <c r="AK89" s="295"/>
      <c r="AL89" s="294"/>
      <c r="AM89" s="294"/>
      <c r="AN89" s="295"/>
      <c r="AO89" s="294"/>
      <c r="AP89" s="294"/>
      <c r="AQ89" s="294"/>
      <c r="AR89" s="294"/>
      <c r="AS89" s="295"/>
      <c r="AT89" s="294"/>
      <c r="AU89" s="294"/>
      <c r="AV89" s="295"/>
      <c r="AW89" s="295"/>
      <c r="AX89" s="295"/>
      <c r="AY89" s="294"/>
      <c r="AZ89" s="294"/>
      <c r="BA89" s="294"/>
      <c r="BB89" s="294"/>
      <c r="BC89" s="294"/>
      <c r="BD89" s="295"/>
      <c r="BE89" s="294"/>
      <c r="BF89" s="294"/>
      <c r="BG89" s="295"/>
      <c r="BH89" s="294"/>
      <c r="BI89" s="294"/>
      <c r="BJ89" s="295"/>
    </row>
    <row r="90" spans="1:62">
      <c r="H90" s="293"/>
      <c r="I90" s="294"/>
      <c r="J90" s="294"/>
      <c r="K90" s="286"/>
      <c r="L90" s="286"/>
      <c r="M90" s="287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87"/>
      <c r="Y90" s="294"/>
      <c r="Z90" s="294"/>
      <c r="AA90" s="294"/>
      <c r="AB90" s="294"/>
      <c r="AC90" s="295"/>
      <c r="AD90" s="294"/>
      <c r="AE90" s="294"/>
      <c r="AF90" s="294"/>
      <c r="AG90" s="287"/>
      <c r="AH90" s="295"/>
      <c r="AI90" s="294"/>
      <c r="AJ90" s="294"/>
      <c r="AK90" s="295"/>
      <c r="AL90" s="294"/>
      <c r="AM90" s="294"/>
      <c r="AN90" s="295"/>
      <c r="AO90" s="294"/>
      <c r="AP90" s="294"/>
      <c r="AQ90" s="294"/>
      <c r="AR90" s="294"/>
      <c r="AS90" s="295"/>
      <c r="AT90" s="294"/>
      <c r="AU90" s="294"/>
      <c r="AV90" s="295"/>
      <c r="AW90" s="295"/>
      <c r="AX90" s="295"/>
      <c r="AY90" s="294"/>
      <c r="AZ90" s="294"/>
      <c r="BA90" s="294"/>
      <c r="BB90" s="294"/>
      <c r="BC90" s="294"/>
      <c r="BD90" s="295"/>
      <c r="BE90" s="294"/>
      <c r="BF90" s="294"/>
      <c r="BG90" s="295"/>
      <c r="BH90" s="294"/>
      <c r="BI90" s="294"/>
      <c r="BJ90" s="295"/>
    </row>
    <row r="91" spans="1:62">
      <c r="H91" s="293"/>
      <c r="I91" s="294"/>
      <c r="J91" s="294"/>
      <c r="K91" s="286"/>
      <c r="L91" s="286"/>
      <c r="M91" s="287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87"/>
      <c r="Y91" s="294"/>
      <c r="Z91" s="294"/>
      <c r="AA91" s="294"/>
      <c r="AB91" s="294"/>
      <c r="AC91" s="295"/>
      <c r="AD91" s="294"/>
      <c r="AE91" s="294"/>
      <c r="AF91" s="294"/>
      <c r="AG91" s="287"/>
      <c r="AH91" s="295"/>
      <c r="AI91" s="294"/>
      <c r="AJ91" s="294"/>
      <c r="AK91" s="295"/>
      <c r="AL91" s="294"/>
      <c r="AM91" s="294"/>
      <c r="AN91" s="295"/>
      <c r="AO91" s="294"/>
      <c r="AP91" s="294"/>
      <c r="AQ91" s="294"/>
      <c r="AR91" s="294"/>
      <c r="AS91" s="295"/>
      <c r="AT91" s="294"/>
      <c r="AU91" s="294"/>
      <c r="AV91" s="295"/>
      <c r="AW91" s="295"/>
      <c r="AX91" s="295"/>
      <c r="AY91" s="294"/>
      <c r="AZ91" s="294"/>
      <c r="BA91" s="294"/>
      <c r="BB91" s="294"/>
      <c r="BC91" s="294"/>
      <c r="BD91" s="295"/>
      <c r="BE91" s="294"/>
      <c r="BF91" s="294"/>
      <c r="BG91" s="295"/>
      <c r="BH91" s="294"/>
      <c r="BI91" s="294"/>
      <c r="BJ91" s="295"/>
    </row>
    <row r="92" spans="1:62">
      <c r="H92" s="293"/>
      <c r="I92" s="294"/>
      <c r="J92" s="294"/>
      <c r="K92" s="286"/>
      <c r="L92" s="286"/>
      <c r="M92" s="287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87"/>
      <c r="Y92" s="294"/>
      <c r="Z92" s="294"/>
      <c r="AA92" s="294"/>
      <c r="AB92" s="294"/>
      <c r="AC92" s="295"/>
      <c r="AD92" s="294"/>
      <c r="AE92" s="294"/>
      <c r="AF92" s="294"/>
      <c r="AG92" s="287"/>
      <c r="AH92" s="295"/>
      <c r="AI92" s="294"/>
      <c r="AJ92" s="294"/>
      <c r="AK92" s="295"/>
      <c r="AL92" s="294"/>
      <c r="AM92" s="294"/>
      <c r="AN92" s="295"/>
      <c r="AO92" s="294"/>
      <c r="AP92" s="294"/>
      <c r="AQ92" s="294"/>
      <c r="AR92" s="294"/>
      <c r="AS92" s="295"/>
      <c r="AT92" s="294"/>
      <c r="AU92" s="294"/>
      <c r="AV92" s="295"/>
      <c r="AW92" s="295"/>
      <c r="AX92" s="295"/>
      <c r="AY92" s="294"/>
      <c r="AZ92" s="294"/>
      <c r="BA92" s="294"/>
      <c r="BB92" s="294"/>
      <c r="BC92" s="294"/>
      <c r="BD92" s="295"/>
      <c r="BE92" s="294"/>
      <c r="BF92" s="294"/>
      <c r="BG92" s="295"/>
      <c r="BH92" s="294"/>
      <c r="BI92" s="294"/>
      <c r="BJ92" s="295"/>
    </row>
    <row r="93" spans="1:62">
      <c r="H93" s="293"/>
      <c r="I93" s="294"/>
      <c r="J93" s="294"/>
      <c r="K93" s="286"/>
      <c r="L93" s="286"/>
      <c r="M93" s="287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87"/>
      <c r="Y93" s="294"/>
      <c r="Z93" s="294"/>
      <c r="AA93" s="294"/>
      <c r="AB93" s="294"/>
      <c r="AC93" s="295"/>
      <c r="AD93" s="294"/>
      <c r="AE93" s="294"/>
      <c r="AF93" s="294"/>
      <c r="AG93" s="287"/>
      <c r="AH93" s="295"/>
      <c r="AI93" s="294"/>
      <c r="AJ93" s="294"/>
      <c r="AK93" s="295"/>
      <c r="AL93" s="294"/>
      <c r="AM93" s="294"/>
      <c r="AN93" s="295"/>
      <c r="AO93" s="294"/>
      <c r="AP93" s="294"/>
      <c r="AQ93" s="294"/>
      <c r="AR93" s="294"/>
      <c r="AS93" s="295"/>
      <c r="AT93" s="294"/>
      <c r="AU93" s="294"/>
      <c r="AV93" s="295"/>
      <c r="AW93" s="295"/>
      <c r="AX93" s="295"/>
      <c r="AY93" s="294"/>
      <c r="AZ93" s="294"/>
      <c r="BA93" s="294"/>
      <c r="BB93" s="294"/>
      <c r="BC93" s="294"/>
      <c r="BD93" s="295"/>
      <c r="BE93" s="294"/>
      <c r="BF93" s="294"/>
      <c r="BG93" s="295"/>
      <c r="BH93" s="294"/>
      <c r="BI93" s="294"/>
      <c r="BJ93" s="295"/>
    </row>
    <row r="94" spans="1:62">
      <c r="H94" s="293"/>
      <c r="I94" s="294"/>
      <c r="J94" s="294"/>
      <c r="K94" s="286"/>
      <c r="L94" s="286"/>
      <c r="M94" s="287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87"/>
      <c r="Y94" s="294"/>
      <c r="Z94" s="294"/>
      <c r="AA94" s="294"/>
      <c r="AB94" s="294"/>
      <c r="AC94" s="295"/>
      <c r="AD94" s="294"/>
      <c r="AE94" s="294"/>
      <c r="AF94" s="294"/>
      <c r="AG94" s="287"/>
      <c r="AH94" s="295"/>
      <c r="AI94" s="294"/>
      <c r="AJ94" s="294"/>
      <c r="AK94" s="295"/>
      <c r="AL94" s="294"/>
      <c r="AM94" s="294"/>
      <c r="AN94" s="295"/>
      <c r="AO94" s="294"/>
      <c r="AP94" s="294"/>
      <c r="AQ94" s="294"/>
      <c r="AR94" s="294"/>
      <c r="AS94" s="295"/>
      <c r="AT94" s="294"/>
      <c r="AU94" s="294"/>
      <c r="AV94" s="295"/>
      <c r="AW94" s="295"/>
      <c r="AX94" s="295"/>
      <c r="AY94" s="294"/>
      <c r="AZ94" s="294"/>
      <c r="BA94" s="294"/>
      <c r="BB94" s="294"/>
      <c r="BC94" s="294"/>
      <c r="BD94" s="295"/>
      <c r="BE94" s="294"/>
      <c r="BF94" s="294"/>
      <c r="BG94" s="295"/>
      <c r="BH94" s="294"/>
      <c r="BI94" s="294"/>
      <c r="BJ94" s="295"/>
    </row>
    <row r="95" spans="1:62" ht="14.25"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  <c r="AO95" s="293"/>
      <c r="AP95" s="293"/>
      <c r="AQ95" s="293"/>
      <c r="AR95" s="293"/>
      <c r="AS95" s="293"/>
      <c r="AT95" s="293"/>
      <c r="AU95" s="293"/>
      <c r="AV95" s="293"/>
      <c r="AW95" s="293"/>
      <c r="AX95" s="293"/>
      <c r="AY95" s="293"/>
      <c r="AZ95" s="293"/>
      <c r="BA95" s="293"/>
      <c r="BB95" s="293"/>
      <c r="BC95" s="293"/>
      <c r="BD95" s="293"/>
      <c r="BE95" s="293"/>
      <c r="BF95" s="293"/>
      <c r="BG95" s="293"/>
      <c r="BH95" s="293"/>
      <c r="BI95" s="293"/>
      <c r="BJ95" s="293"/>
    </row>
    <row r="96" spans="1:62">
      <c r="Q96" s="294"/>
    </row>
    <row r="152" spans="8:8">
      <c r="H152" s="233">
        <v>7.64</v>
      </c>
    </row>
    <row r="153" spans="8:8">
      <c r="H153" s="233">
        <v>0.18</v>
      </c>
    </row>
    <row r="154" spans="8:8">
      <c r="H154" s="233">
        <v>0.32</v>
      </c>
    </row>
    <row r="155" spans="8:8">
      <c r="H155" s="233">
        <v>4.6100000000000003</v>
      </c>
    </row>
    <row r="157" spans="8:8">
      <c r="H157" s="233">
        <v>1.29</v>
      </c>
    </row>
    <row r="158" spans="8:8">
      <c r="H158" s="233">
        <v>1.1099999999999999</v>
      </c>
    </row>
    <row r="159" spans="8:8">
      <c r="H159" s="233">
        <v>4.55</v>
      </c>
    </row>
    <row r="160" spans="8:8">
      <c r="H160" s="233">
        <v>33</v>
      </c>
    </row>
    <row r="161" spans="8:9">
      <c r="H161" s="233">
        <v>0.5</v>
      </c>
    </row>
    <row r="162" spans="8:9">
      <c r="H162" s="233">
        <v>0.5</v>
      </c>
    </row>
    <row r="163" spans="8:9">
      <c r="H163" s="233">
        <f>SUBTOTAL(9,H85:H162)</f>
        <v>53.7</v>
      </c>
      <c r="I163" s="230">
        <f>H163-0.5</f>
        <v>53.2</v>
      </c>
    </row>
  </sheetData>
  <autoFilter ref="A3:BJ82">
    <sortState ref="A4:BJ82">
      <sortCondition ref="C3"/>
    </sortState>
  </autoFilter>
  <phoneticPr fontId="2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8"/>
  <sheetViews>
    <sheetView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C17" sqref="C17"/>
    </sheetView>
  </sheetViews>
  <sheetFormatPr defaultRowHeight="15"/>
  <cols>
    <col min="1" max="1" width="7.7109375" customWidth="1"/>
    <col min="2" max="2" width="39.42578125" customWidth="1"/>
    <col min="3" max="3" width="8" customWidth="1"/>
    <col min="4" max="4" width="11.42578125" customWidth="1"/>
    <col min="5" max="5" width="10.42578125" bestFit="1" customWidth="1"/>
    <col min="6" max="6" width="10" bestFit="1" customWidth="1"/>
    <col min="7" max="7" width="10.140625" bestFit="1" customWidth="1"/>
    <col min="8" max="9" width="8.85546875" bestFit="1" customWidth="1"/>
    <col min="10" max="10" width="10" bestFit="1" customWidth="1"/>
    <col min="11" max="12" width="8.85546875" bestFit="1" customWidth="1"/>
    <col min="13" max="13" width="7.7109375" bestFit="1" customWidth="1"/>
    <col min="14" max="15" width="8.85546875" bestFit="1" customWidth="1"/>
    <col min="16" max="16" width="8.42578125" bestFit="1" customWidth="1"/>
    <col min="17" max="17" width="8.85546875" bestFit="1" customWidth="1"/>
    <col min="18" max="18" width="9.42578125" style="33" bestFit="1" customWidth="1"/>
    <col min="19" max="22" width="8.85546875" bestFit="1" customWidth="1"/>
    <col min="24" max="24" width="8.85546875" bestFit="1" customWidth="1"/>
    <col min="25" max="25" width="10" bestFit="1" customWidth="1"/>
    <col min="27" max="27" width="9.5703125" bestFit="1" customWidth="1"/>
  </cols>
  <sheetData>
    <row r="1" spans="1:28" ht="12" customHeight="1">
      <c r="A1" s="1" t="s">
        <v>0</v>
      </c>
      <c r="B1" s="71"/>
      <c r="C1" s="71"/>
      <c r="D1" s="71"/>
      <c r="E1" s="72"/>
      <c r="F1" s="72"/>
      <c r="G1" s="71"/>
      <c r="H1" s="71"/>
      <c r="I1" s="70"/>
      <c r="J1" s="70"/>
      <c r="K1" s="70"/>
      <c r="L1" s="70"/>
      <c r="M1" s="70"/>
      <c r="N1" s="70"/>
      <c r="O1" s="70"/>
      <c r="P1" s="70"/>
      <c r="Q1" s="70"/>
      <c r="R1" s="73"/>
      <c r="S1" s="70"/>
      <c r="T1" s="70"/>
      <c r="U1" s="70"/>
      <c r="V1" s="70"/>
      <c r="W1" s="70"/>
      <c r="X1" s="70"/>
      <c r="Y1" s="70"/>
    </row>
    <row r="2" spans="1:28" ht="18.75" customHeight="1">
      <c r="A2" s="611" t="s">
        <v>236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</row>
    <row r="3" spans="1:28" ht="15.75" customHeight="1">
      <c r="A3" s="3"/>
      <c r="B3" s="6"/>
      <c r="C3" s="2"/>
      <c r="D3" s="2"/>
      <c r="E3" s="4"/>
      <c r="F3" s="2"/>
      <c r="G3" s="2"/>
      <c r="H3" s="2"/>
      <c r="W3" s="70" t="s">
        <v>1</v>
      </c>
    </row>
    <row r="4" spans="1:28" ht="15.75" customHeight="1">
      <c r="A4" s="612" t="s">
        <v>2</v>
      </c>
      <c r="B4" s="612" t="s">
        <v>3</v>
      </c>
      <c r="C4" s="612" t="s">
        <v>4</v>
      </c>
      <c r="D4" s="614" t="s">
        <v>5</v>
      </c>
      <c r="E4" s="616" t="s">
        <v>6</v>
      </c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8"/>
    </row>
    <row r="5" spans="1:28" ht="47.25">
      <c r="A5" s="613"/>
      <c r="B5" s="613"/>
      <c r="C5" s="613"/>
      <c r="D5" s="615"/>
      <c r="E5" s="76" t="s">
        <v>170</v>
      </c>
      <c r="F5" s="76" t="s">
        <v>179</v>
      </c>
      <c r="G5" s="76" t="s">
        <v>169</v>
      </c>
      <c r="H5" s="76" t="s">
        <v>178</v>
      </c>
      <c r="I5" s="77" t="s">
        <v>167</v>
      </c>
      <c r="J5" s="77" t="s">
        <v>184</v>
      </c>
      <c r="K5" s="77" t="s">
        <v>168</v>
      </c>
      <c r="L5" s="77" t="s">
        <v>185</v>
      </c>
      <c r="M5" s="77" t="s">
        <v>183</v>
      </c>
      <c r="N5" s="77" t="s">
        <v>186</v>
      </c>
      <c r="O5" s="77" t="s">
        <v>177</v>
      </c>
      <c r="P5" s="77" t="s">
        <v>172</v>
      </c>
      <c r="Q5" s="77" t="s">
        <v>187</v>
      </c>
      <c r="R5" s="78" t="s">
        <v>166</v>
      </c>
      <c r="S5" s="77" t="s">
        <v>175</v>
      </c>
      <c r="T5" s="77" t="s">
        <v>165</v>
      </c>
      <c r="U5" s="77" t="s">
        <v>176</v>
      </c>
      <c r="V5" s="77" t="s">
        <v>188</v>
      </c>
      <c r="W5" s="77" t="s">
        <v>174</v>
      </c>
      <c r="X5" s="77" t="s">
        <v>171</v>
      </c>
      <c r="Y5" s="77" t="s">
        <v>173</v>
      </c>
    </row>
    <row r="6" spans="1:28" ht="30.75" customHeight="1">
      <c r="A6" s="9">
        <v>-1</v>
      </c>
      <c r="B6" s="9">
        <v>-2</v>
      </c>
      <c r="C6" s="9">
        <v>-3</v>
      </c>
      <c r="D6" s="9" t="s">
        <v>189</v>
      </c>
      <c r="E6" s="32">
        <v>-5</v>
      </c>
      <c r="F6" s="32">
        <v>-6</v>
      </c>
      <c r="G6" s="32">
        <v>-7</v>
      </c>
      <c r="H6" s="32">
        <v>-8</v>
      </c>
      <c r="I6" s="32">
        <v>-9</v>
      </c>
      <c r="J6" s="32">
        <v>-10</v>
      </c>
      <c r="K6" s="32">
        <v>-11</v>
      </c>
      <c r="L6" s="32">
        <v>-12</v>
      </c>
      <c r="M6" s="32">
        <v>-13</v>
      </c>
      <c r="N6" s="32">
        <v>-14</v>
      </c>
      <c r="O6" s="32">
        <v>-15</v>
      </c>
      <c r="P6" s="32">
        <v>-16</v>
      </c>
      <c r="Q6" s="32">
        <v>-17</v>
      </c>
      <c r="R6" s="32">
        <v>-18</v>
      </c>
      <c r="S6" s="32">
        <v>-19</v>
      </c>
      <c r="T6" s="32">
        <v>-20</v>
      </c>
      <c r="U6" s="32">
        <v>-21</v>
      </c>
      <c r="V6" s="32">
        <v>-22</v>
      </c>
      <c r="W6" s="32">
        <v>-23</v>
      </c>
      <c r="X6" s="32">
        <v>-24</v>
      </c>
      <c r="Y6" s="32">
        <v>-25</v>
      </c>
    </row>
    <row r="7" spans="1:28" ht="15.75">
      <c r="A7" s="9"/>
      <c r="B7" s="209" t="s">
        <v>7</v>
      </c>
      <c r="C7" s="9"/>
      <c r="D7" s="102">
        <f>SUM(E7:Y7)</f>
        <v>122521.20999999999</v>
      </c>
      <c r="E7" s="102">
        <v>1416.73</v>
      </c>
      <c r="F7" s="102">
        <v>4392.2700000000004</v>
      </c>
      <c r="G7" s="102">
        <v>14047.24</v>
      </c>
      <c r="H7" s="102">
        <v>4089</v>
      </c>
      <c r="I7" s="102">
        <v>6740.04</v>
      </c>
      <c r="J7" s="102">
        <v>32397.59</v>
      </c>
      <c r="K7" s="102">
        <v>1033.5899999999999</v>
      </c>
      <c r="L7" s="102">
        <v>3118.82</v>
      </c>
      <c r="M7" s="102">
        <v>875.69</v>
      </c>
      <c r="N7" s="102">
        <v>1673.41</v>
      </c>
      <c r="O7" s="102">
        <v>2813.39</v>
      </c>
      <c r="P7" s="102">
        <v>539.39</v>
      </c>
      <c r="Q7" s="102">
        <v>8115.56</v>
      </c>
      <c r="R7" s="102">
        <v>3785.12</v>
      </c>
      <c r="S7" s="102">
        <v>4031.62</v>
      </c>
      <c r="T7" s="102">
        <v>6926.65</v>
      </c>
      <c r="U7" s="102">
        <v>5127.97</v>
      </c>
      <c r="V7" s="102">
        <v>5787.96</v>
      </c>
      <c r="W7" s="102">
        <v>2670.43</v>
      </c>
      <c r="X7" s="102">
        <v>1658.27</v>
      </c>
      <c r="Y7" s="102">
        <v>11280.47</v>
      </c>
    </row>
    <row r="8" spans="1:28" s="609" customFormat="1" ht="15.75">
      <c r="A8" s="55">
        <v>1</v>
      </c>
      <c r="B8" s="56" t="s">
        <v>8</v>
      </c>
      <c r="C8" s="75" t="s">
        <v>9</v>
      </c>
      <c r="D8" s="83">
        <f>SUM(E8:Y8)</f>
        <v>115899.42150800001</v>
      </c>
      <c r="E8" s="83">
        <f t="shared" ref="E8:Y8" si="0">SUM(E9:E18)-E10</f>
        <v>1176.1827099999998</v>
      </c>
      <c r="F8" s="83">
        <f t="shared" si="0"/>
        <v>4000.01</v>
      </c>
      <c r="G8" s="83">
        <f t="shared" si="0"/>
        <v>13538.656870000001</v>
      </c>
      <c r="H8" s="83">
        <f t="shared" si="0"/>
        <v>3966.1600000000003</v>
      </c>
      <c r="I8" s="83">
        <f t="shared" si="0"/>
        <v>6289.7611000000006</v>
      </c>
      <c r="J8" s="83">
        <f t="shared" si="0"/>
        <v>31624.000000000007</v>
      </c>
      <c r="K8" s="83">
        <f t="shared" si="0"/>
        <v>967.45999999999992</v>
      </c>
      <c r="L8" s="83">
        <f t="shared" si="0"/>
        <v>2911.68</v>
      </c>
      <c r="M8" s="83">
        <f t="shared" si="0"/>
        <v>779.66</v>
      </c>
      <c r="N8" s="83">
        <f t="shared" si="0"/>
        <v>1443.10041</v>
      </c>
      <c r="O8" s="83">
        <f t="shared" si="0"/>
        <v>2728.38</v>
      </c>
      <c r="P8" s="83">
        <f t="shared" si="0"/>
        <v>352.73</v>
      </c>
      <c r="Q8" s="83">
        <f t="shared" si="0"/>
        <v>7916.4502079999993</v>
      </c>
      <c r="R8" s="83">
        <f t="shared" si="0"/>
        <v>3456.3300000000004</v>
      </c>
      <c r="S8" s="83">
        <f t="shared" si="0"/>
        <v>3522.2770000000005</v>
      </c>
      <c r="T8" s="83">
        <f t="shared" si="0"/>
        <v>6349.82</v>
      </c>
      <c r="U8" s="83">
        <f t="shared" si="0"/>
        <v>4748.4546100000007</v>
      </c>
      <c r="V8" s="83">
        <f t="shared" si="0"/>
        <v>5457.9085999999988</v>
      </c>
      <c r="W8" s="83">
        <f t="shared" si="0"/>
        <v>2565.0499999999997</v>
      </c>
      <c r="X8" s="83">
        <f t="shared" si="0"/>
        <v>1523.43</v>
      </c>
      <c r="Y8" s="83">
        <f t="shared" si="0"/>
        <v>10581.92</v>
      </c>
      <c r="AA8" s="610"/>
      <c r="AB8" s="610"/>
    </row>
    <row r="9" spans="1:28" ht="15.75">
      <c r="A9" s="47" t="s">
        <v>10</v>
      </c>
      <c r="B9" s="48" t="s">
        <v>11</v>
      </c>
      <c r="C9" s="49" t="s">
        <v>12</v>
      </c>
      <c r="D9" s="211">
        <f>SUM(E9:Y9)</f>
        <v>1150.6365000000001</v>
      </c>
      <c r="E9" s="211">
        <v>59.1875</v>
      </c>
      <c r="F9" s="211">
        <v>41.54</v>
      </c>
      <c r="G9" s="211">
        <v>18.61</v>
      </c>
      <c r="H9" s="211">
        <v>52.64</v>
      </c>
      <c r="I9" s="211">
        <v>56.42</v>
      </c>
      <c r="J9" s="211">
        <v>29.2</v>
      </c>
      <c r="K9" s="211">
        <v>29.86</v>
      </c>
      <c r="L9" s="211">
        <v>53.51</v>
      </c>
      <c r="M9" s="211">
        <v>93.29</v>
      </c>
      <c r="N9" s="211">
        <v>51.294200000000004</v>
      </c>
      <c r="O9" s="211">
        <v>8.25</v>
      </c>
      <c r="P9" s="211">
        <v>33.75</v>
      </c>
      <c r="Q9" s="211">
        <v>0</v>
      </c>
      <c r="R9" s="211">
        <v>72.400000000000006</v>
      </c>
      <c r="S9" s="211">
        <v>52.49</v>
      </c>
      <c r="T9" s="211">
        <v>6.22</v>
      </c>
      <c r="U9" s="211">
        <v>133.01</v>
      </c>
      <c r="V9" s="211">
        <v>145.26480000000001</v>
      </c>
      <c r="W9" s="211">
        <v>77.72</v>
      </c>
      <c r="X9" s="211">
        <v>111.33</v>
      </c>
      <c r="Y9" s="211">
        <v>24.65</v>
      </c>
    </row>
    <row r="10" spans="1:28" s="377" customFormat="1" ht="16.5" customHeight="1">
      <c r="A10" s="206"/>
      <c r="B10" s="205" t="s">
        <v>13</v>
      </c>
      <c r="C10" s="207" t="s">
        <v>14</v>
      </c>
      <c r="D10" s="211">
        <f t="shared" ref="D10:D19" si="1">SUM(E10:Y10)</f>
        <v>1079.9465</v>
      </c>
      <c r="E10" s="215">
        <v>55.097499999999997</v>
      </c>
      <c r="F10" s="215">
        <v>31.22</v>
      </c>
      <c r="G10" s="215">
        <v>17</v>
      </c>
      <c r="H10" s="215">
        <v>52.64</v>
      </c>
      <c r="I10" s="215">
        <v>56.42</v>
      </c>
      <c r="J10" s="215">
        <v>28.28</v>
      </c>
      <c r="K10" s="215">
        <v>29.32</v>
      </c>
      <c r="L10" s="215">
        <v>53.51</v>
      </c>
      <c r="M10" s="215">
        <v>90.58</v>
      </c>
      <c r="N10" s="215">
        <v>51.294200000000004</v>
      </c>
      <c r="O10" s="215">
        <v>5.64</v>
      </c>
      <c r="P10" s="215">
        <v>33.75</v>
      </c>
      <c r="Q10" s="215">
        <v>0</v>
      </c>
      <c r="R10" s="215">
        <v>29.7</v>
      </c>
      <c r="S10" s="215">
        <v>52.49</v>
      </c>
      <c r="T10" s="215">
        <v>5.97</v>
      </c>
      <c r="U10" s="215">
        <v>133.01</v>
      </c>
      <c r="V10" s="215">
        <v>144.76480000000001</v>
      </c>
      <c r="W10" s="215">
        <v>75.760000000000005</v>
      </c>
      <c r="X10" s="215">
        <v>110.77</v>
      </c>
      <c r="Y10" s="215">
        <v>22.73</v>
      </c>
    </row>
    <row r="11" spans="1:28" ht="15.75">
      <c r="A11" s="47" t="s">
        <v>309</v>
      </c>
      <c r="B11" s="48" t="s">
        <v>15</v>
      </c>
      <c r="C11" s="49" t="s">
        <v>16</v>
      </c>
      <c r="D11" s="211">
        <f t="shared" si="1"/>
        <v>1343.5628400000001</v>
      </c>
      <c r="E11" s="211">
        <v>41.35942</v>
      </c>
      <c r="F11" s="211">
        <v>42.02</v>
      </c>
      <c r="G11" s="211">
        <v>87.856499999999997</v>
      </c>
      <c r="H11" s="211">
        <v>46.33</v>
      </c>
      <c r="I11" s="211">
        <v>74.44</v>
      </c>
      <c r="J11" s="211">
        <v>91.53</v>
      </c>
      <c r="K11" s="211">
        <v>34.619999999999997</v>
      </c>
      <c r="L11" s="211">
        <v>47.64</v>
      </c>
      <c r="M11" s="211">
        <v>8.3800000000000008</v>
      </c>
      <c r="N11" s="211">
        <v>28.720800000000001</v>
      </c>
      <c r="O11" s="211">
        <v>23.68</v>
      </c>
      <c r="P11" s="211">
        <v>46.61</v>
      </c>
      <c r="Q11" s="211">
        <v>10.99</v>
      </c>
      <c r="R11" s="211">
        <v>79.98</v>
      </c>
      <c r="S11" s="211">
        <v>24.42</v>
      </c>
      <c r="T11" s="211">
        <v>3.28</v>
      </c>
      <c r="U11" s="211">
        <v>90.10342</v>
      </c>
      <c r="V11" s="211">
        <v>18.912700000000001</v>
      </c>
      <c r="W11" s="211">
        <v>11.54</v>
      </c>
      <c r="X11" s="211">
        <v>12.9</v>
      </c>
      <c r="Y11" s="211">
        <v>518.25</v>
      </c>
    </row>
    <row r="12" spans="1:28" ht="15.75">
      <c r="A12" s="47" t="s">
        <v>310</v>
      </c>
      <c r="B12" s="48" t="s">
        <v>17</v>
      </c>
      <c r="C12" s="49" t="s">
        <v>18</v>
      </c>
      <c r="D12" s="211">
        <f t="shared" si="1"/>
        <v>3489.375</v>
      </c>
      <c r="E12" s="211">
        <v>102.70578999999999</v>
      </c>
      <c r="F12" s="211">
        <v>144.86000000000001</v>
      </c>
      <c r="G12" s="211">
        <v>269.12709999999998</v>
      </c>
      <c r="H12" s="211">
        <v>60.18</v>
      </c>
      <c r="I12" s="211">
        <v>92.961100000000002</v>
      </c>
      <c r="J12" s="211">
        <v>526.34</v>
      </c>
      <c r="K12" s="211">
        <v>25.08</v>
      </c>
      <c r="L12" s="211">
        <v>218.19</v>
      </c>
      <c r="M12" s="211">
        <v>49.99</v>
      </c>
      <c r="N12" s="211">
        <v>91.395409999999998</v>
      </c>
      <c r="O12" s="211">
        <v>121.04</v>
      </c>
      <c r="P12" s="211">
        <v>48.65</v>
      </c>
      <c r="Q12" s="211">
        <v>117.08</v>
      </c>
      <c r="R12" s="211">
        <v>462.62</v>
      </c>
      <c r="S12" s="211">
        <v>184.47</v>
      </c>
      <c r="T12" s="211">
        <v>132.08000000000001</v>
      </c>
      <c r="U12" s="211">
        <v>181.0471</v>
      </c>
      <c r="V12" s="211">
        <v>186.64850000000001</v>
      </c>
      <c r="W12" s="211">
        <v>98.24</v>
      </c>
      <c r="X12" s="211">
        <v>126.33</v>
      </c>
      <c r="Y12" s="211">
        <v>250.34</v>
      </c>
      <c r="AA12">
        <v>18.61</v>
      </c>
    </row>
    <row r="13" spans="1:28" ht="15.75">
      <c r="A13" s="47" t="s">
        <v>311</v>
      </c>
      <c r="B13" s="48" t="s">
        <v>19</v>
      </c>
      <c r="C13" s="49" t="s">
        <v>20</v>
      </c>
      <c r="D13" s="211">
        <f t="shared" si="1"/>
        <v>48430.270000000004</v>
      </c>
      <c r="E13" s="211">
        <v>746.61</v>
      </c>
      <c r="F13" s="211">
        <v>745.96</v>
      </c>
      <c r="G13" s="211">
        <v>7026.82</v>
      </c>
      <c r="H13" s="211">
        <v>204.76</v>
      </c>
      <c r="I13" s="211">
        <v>3064.3</v>
      </c>
      <c r="J13" s="211">
        <v>8848.4</v>
      </c>
      <c r="K13" s="211">
        <v>258.66000000000003</v>
      </c>
      <c r="L13" s="211">
        <v>1187.77</v>
      </c>
      <c r="M13" s="211">
        <v>289.45</v>
      </c>
      <c r="N13" s="211">
        <v>451.81</v>
      </c>
      <c r="O13" s="211">
        <v>1917.5</v>
      </c>
      <c r="P13" s="211">
        <v>0</v>
      </c>
      <c r="Q13" s="211">
        <v>5366.29</v>
      </c>
      <c r="R13" s="211">
        <v>753.08</v>
      </c>
      <c r="S13" s="211">
        <v>991.21</v>
      </c>
      <c r="T13" s="211">
        <v>4285.0600000000004</v>
      </c>
      <c r="U13" s="211">
        <v>1513.37</v>
      </c>
      <c r="V13" s="211">
        <v>2684.43</v>
      </c>
      <c r="W13" s="211">
        <v>1167.77</v>
      </c>
      <c r="X13" s="211">
        <v>715.33</v>
      </c>
      <c r="Y13" s="211">
        <v>6211.69</v>
      </c>
    </row>
    <row r="14" spans="1:28" ht="15.75">
      <c r="A14" s="47" t="s">
        <v>312</v>
      </c>
      <c r="B14" s="48" t="s">
        <v>21</v>
      </c>
      <c r="C14" s="49" t="s">
        <v>22</v>
      </c>
      <c r="D14" s="211">
        <f t="shared" si="1"/>
        <v>15322.29</v>
      </c>
      <c r="E14" s="211">
        <v>0</v>
      </c>
      <c r="F14" s="211">
        <v>0</v>
      </c>
      <c r="G14" s="211">
        <v>2599.79</v>
      </c>
      <c r="H14" s="211">
        <v>3024.81</v>
      </c>
      <c r="I14" s="211">
        <v>0</v>
      </c>
      <c r="J14" s="211">
        <v>9697.69</v>
      </c>
      <c r="K14" s="211">
        <v>0</v>
      </c>
      <c r="L14" s="211">
        <v>0</v>
      </c>
      <c r="M14" s="211">
        <v>0</v>
      </c>
      <c r="N14" s="211">
        <v>0</v>
      </c>
      <c r="O14" s="211">
        <v>0</v>
      </c>
      <c r="P14" s="211">
        <v>0</v>
      </c>
      <c r="Q14" s="211">
        <v>0</v>
      </c>
      <c r="R14" s="211">
        <v>0</v>
      </c>
      <c r="S14" s="211">
        <v>0</v>
      </c>
      <c r="T14" s="211">
        <v>0</v>
      </c>
      <c r="U14" s="211">
        <v>0</v>
      </c>
      <c r="V14" s="211">
        <v>0</v>
      </c>
      <c r="W14" s="211">
        <v>0</v>
      </c>
      <c r="X14" s="211">
        <v>0</v>
      </c>
      <c r="Y14" s="211">
        <v>0</v>
      </c>
      <c r="AA14">
        <v>88.1</v>
      </c>
    </row>
    <row r="15" spans="1:28" ht="15.75">
      <c r="A15" s="47" t="s">
        <v>313</v>
      </c>
      <c r="B15" s="48" t="s">
        <v>23</v>
      </c>
      <c r="C15" s="49" t="s">
        <v>24</v>
      </c>
      <c r="D15" s="211">
        <f t="shared" si="1"/>
        <v>45929.604568000002</v>
      </c>
      <c r="E15" s="211">
        <v>209.05</v>
      </c>
      <c r="F15" s="211">
        <v>3007.36</v>
      </c>
      <c r="G15" s="211">
        <v>3535.1732699999998</v>
      </c>
      <c r="H15" s="211">
        <v>575.30999999999995</v>
      </c>
      <c r="I15" s="211">
        <v>2997.3</v>
      </c>
      <c r="J15" s="211">
        <v>12429.94</v>
      </c>
      <c r="K15" s="211">
        <v>616.49</v>
      </c>
      <c r="L15" s="211">
        <v>1388.69</v>
      </c>
      <c r="M15" s="211">
        <v>333.5</v>
      </c>
      <c r="N15" s="211">
        <v>802.96</v>
      </c>
      <c r="O15" s="211">
        <v>646.98</v>
      </c>
      <c r="P15" s="211">
        <v>213.35</v>
      </c>
      <c r="Q15" s="211">
        <v>2417.2702079999999</v>
      </c>
      <c r="R15" s="211">
        <v>2074</v>
      </c>
      <c r="S15" s="211">
        <v>2256.2670000000003</v>
      </c>
      <c r="T15" s="211">
        <v>1921.98</v>
      </c>
      <c r="U15" s="211">
        <v>2812.4340900000002</v>
      </c>
      <c r="V15" s="211">
        <v>2392.37</v>
      </c>
      <c r="W15" s="211">
        <v>1205.6300000000001</v>
      </c>
      <c r="X15" s="211">
        <v>518</v>
      </c>
      <c r="Y15" s="211">
        <v>3575.55</v>
      </c>
      <c r="AA15">
        <v>269.13</v>
      </c>
    </row>
    <row r="16" spans="1:28" ht="15.75">
      <c r="A16" s="47" t="s">
        <v>314</v>
      </c>
      <c r="B16" s="48" t="s">
        <v>25</v>
      </c>
      <c r="C16" s="49" t="s">
        <v>26</v>
      </c>
      <c r="D16" s="211">
        <f t="shared" si="1"/>
        <v>231.27259999999998</v>
      </c>
      <c r="E16" s="211">
        <v>17.27</v>
      </c>
      <c r="F16" s="211">
        <v>18.27</v>
      </c>
      <c r="G16" s="211">
        <v>1.28</v>
      </c>
      <c r="H16" s="211">
        <v>2.13</v>
      </c>
      <c r="I16" s="211">
        <v>4.34</v>
      </c>
      <c r="J16" s="211">
        <v>0.9</v>
      </c>
      <c r="K16" s="211">
        <v>2.75</v>
      </c>
      <c r="L16" s="211">
        <v>15.88</v>
      </c>
      <c r="M16" s="211">
        <v>5.0199999999999996</v>
      </c>
      <c r="N16" s="211">
        <v>16.920000000000002</v>
      </c>
      <c r="O16" s="211">
        <v>10.93</v>
      </c>
      <c r="P16" s="211">
        <v>10.37</v>
      </c>
      <c r="Q16" s="211">
        <v>3.09</v>
      </c>
      <c r="R16" s="211">
        <v>14.16</v>
      </c>
      <c r="S16" s="211">
        <v>13.42</v>
      </c>
      <c r="T16" s="211">
        <v>1.2</v>
      </c>
      <c r="U16" s="211">
        <v>17.93</v>
      </c>
      <c r="V16" s="211">
        <v>30.282599999999999</v>
      </c>
      <c r="W16" s="211">
        <v>4.1500000000000004</v>
      </c>
      <c r="X16" s="211">
        <v>39.54</v>
      </c>
      <c r="Y16" s="211">
        <v>1.44</v>
      </c>
      <c r="AA16">
        <v>7026.82</v>
      </c>
    </row>
    <row r="17" spans="1:28" ht="15.75">
      <c r="A17" s="47" t="s">
        <v>315</v>
      </c>
      <c r="B17" s="48" t="s">
        <v>27</v>
      </c>
      <c r="C17" s="54" t="s">
        <v>28</v>
      </c>
      <c r="D17" s="211">
        <f t="shared" si="1"/>
        <v>0</v>
      </c>
      <c r="E17" s="211"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v>0</v>
      </c>
      <c r="K17" s="211">
        <v>0</v>
      </c>
      <c r="L17" s="211">
        <v>0</v>
      </c>
      <c r="M17" s="211">
        <v>0</v>
      </c>
      <c r="N17" s="211">
        <v>0</v>
      </c>
      <c r="O17" s="211">
        <v>0</v>
      </c>
      <c r="P17" s="211">
        <v>0</v>
      </c>
      <c r="Q17" s="211">
        <v>0</v>
      </c>
      <c r="R17" s="211">
        <v>0</v>
      </c>
      <c r="S17" s="211">
        <v>0</v>
      </c>
      <c r="T17" s="211">
        <v>0</v>
      </c>
      <c r="U17" s="211">
        <v>0</v>
      </c>
      <c r="V17" s="211">
        <v>0</v>
      </c>
      <c r="W17" s="211">
        <v>0</v>
      </c>
      <c r="X17" s="211">
        <v>0</v>
      </c>
      <c r="Y17" s="211">
        <v>0</v>
      </c>
      <c r="AA17">
        <v>2599.79</v>
      </c>
    </row>
    <row r="18" spans="1:28" ht="15.75">
      <c r="A18" s="47" t="s">
        <v>316</v>
      </c>
      <c r="B18" s="48" t="s">
        <v>29</v>
      </c>
      <c r="C18" s="54" t="s">
        <v>30</v>
      </c>
      <c r="D18" s="211">
        <f t="shared" si="1"/>
        <v>2.41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0.03</v>
      </c>
      <c r="N18" s="211">
        <v>0</v>
      </c>
      <c r="O18" s="211">
        <v>0</v>
      </c>
      <c r="P18" s="211">
        <v>0</v>
      </c>
      <c r="Q18" s="211">
        <v>1.73</v>
      </c>
      <c r="R18" s="211">
        <v>0.09</v>
      </c>
      <c r="S18" s="211">
        <v>0</v>
      </c>
      <c r="T18" s="211">
        <v>0</v>
      </c>
      <c r="U18" s="211">
        <v>0.56000000000000005</v>
      </c>
      <c r="V18" s="211">
        <v>0</v>
      </c>
      <c r="W18" s="211">
        <v>0</v>
      </c>
      <c r="X18" s="211">
        <v>0</v>
      </c>
      <c r="Y18" s="211">
        <v>0</v>
      </c>
      <c r="AA18">
        <v>3535.27</v>
      </c>
    </row>
    <row r="19" spans="1:28" s="609" customFormat="1" ht="15.75">
      <c r="A19" s="55">
        <v>2</v>
      </c>
      <c r="B19" s="56" t="s">
        <v>31</v>
      </c>
      <c r="C19" s="75" t="s">
        <v>32</v>
      </c>
      <c r="D19" s="83">
        <f t="shared" si="1"/>
        <v>5213.7352620000011</v>
      </c>
      <c r="E19" s="83">
        <f>SUM(E21:E29)+SUM(E41:E57)</f>
        <v>197.93705</v>
      </c>
      <c r="F19" s="83">
        <f t="shared" ref="F19:Y19" si="2">SUM(F21:F29)+SUM(F41:F57)</f>
        <v>213.29000000000002</v>
      </c>
      <c r="G19" s="83">
        <f t="shared" si="2"/>
        <v>446.73310000000004</v>
      </c>
      <c r="H19" s="83">
        <f t="shared" si="2"/>
        <v>73.69</v>
      </c>
      <c r="I19" s="83">
        <f t="shared" si="2"/>
        <v>375.15889999999996</v>
      </c>
      <c r="J19" s="83">
        <f t="shared" si="2"/>
        <v>754.48</v>
      </c>
      <c r="K19" s="83">
        <f t="shared" si="2"/>
        <v>41.44</v>
      </c>
      <c r="L19" s="83">
        <f t="shared" si="2"/>
        <v>134.86000000000001</v>
      </c>
      <c r="M19" s="83">
        <f t="shared" si="2"/>
        <v>87.929999999999993</v>
      </c>
      <c r="N19" s="83">
        <f t="shared" si="2"/>
        <v>215.17963</v>
      </c>
      <c r="O19" s="83">
        <f t="shared" si="2"/>
        <v>77.58</v>
      </c>
      <c r="P19" s="83">
        <f t="shared" si="2"/>
        <v>168.37</v>
      </c>
      <c r="Q19" s="83">
        <f t="shared" si="2"/>
        <v>195.92979199999999</v>
      </c>
      <c r="R19" s="83">
        <f t="shared" si="2"/>
        <v>328.11</v>
      </c>
      <c r="S19" s="83">
        <f t="shared" si="2"/>
        <v>505.63000000000005</v>
      </c>
      <c r="T19" s="83">
        <f t="shared" si="2"/>
        <v>576.6</v>
      </c>
      <c r="U19" s="83">
        <f t="shared" si="2"/>
        <v>166.20539000000002</v>
      </c>
      <c r="V19" s="83">
        <f t="shared" si="2"/>
        <v>250.91140000000001</v>
      </c>
      <c r="W19" s="83">
        <f t="shared" si="2"/>
        <v>85.289999999999992</v>
      </c>
      <c r="X19" s="83">
        <f t="shared" si="2"/>
        <v>131.64000000000001</v>
      </c>
      <c r="Y19" s="83">
        <f t="shared" si="2"/>
        <v>186.77</v>
      </c>
      <c r="AA19" s="609">
        <v>1.28</v>
      </c>
    </row>
    <row r="20" spans="1:28" ht="15.75">
      <c r="A20" s="51"/>
      <c r="B20" s="52" t="s">
        <v>33</v>
      </c>
      <c r="C20" s="53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</row>
    <row r="21" spans="1:28" ht="15.75">
      <c r="A21" s="47" t="s">
        <v>34</v>
      </c>
      <c r="B21" s="48" t="s">
        <v>35</v>
      </c>
      <c r="C21" s="58" t="s">
        <v>36</v>
      </c>
      <c r="D21" s="211">
        <f>SUM(E21:Y21)</f>
        <v>129.18</v>
      </c>
      <c r="E21" s="211">
        <v>1.81</v>
      </c>
      <c r="F21" s="211">
        <v>6.86</v>
      </c>
      <c r="G21" s="211">
        <v>0</v>
      </c>
      <c r="H21" s="211">
        <v>0</v>
      </c>
      <c r="I21" s="211">
        <v>0</v>
      </c>
      <c r="J21" s="211">
        <v>13.05</v>
      </c>
      <c r="K21" s="211">
        <v>0</v>
      </c>
      <c r="L21" s="211">
        <v>7.75</v>
      </c>
      <c r="M21" s="211">
        <v>0</v>
      </c>
      <c r="N21" s="211">
        <v>0</v>
      </c>
      <c r="O21" s="211">
        <v>1.85</v>
      </c>
      <c r="P21" s="211">
        <v>0</v>
      </c>
      <c r="Q21" s="211">
        <v>25.88</v>
      </c>
      <c r="R21" s="211">
        <v>24.16</v>
      </c>
      <c r="S21" s="211">
        <v>22.36</v>
      </c>
      <c r="T21" s="211">
        <v>0.28000000000000003</v>
      </c>
      <c r="U21" s="211">
        <v>8.99</v>
      </c>
      <c r="V21" s="211">
        <v>1.1399999999999999</v>
      </c>
      <c r="W21" s="211">
        <v>0.78</v>
      </c>
      <c r="X21" s="211">
        <v>14.12</v>
      </c>
      <c r="Y21" s="211">
        <v>0.15</v>
      </c>
    </row>
    <row r="22" spans="1:28" ht="15.75">
      <c r="A22" s="47" t="s">
        <v>37</v>
      </c>
      <c r="B22" s="48" t="s">
        <v>38</v>
      </c>
      <c r="C22" s="49" t="s">
        <v>39</v>
      </c>
      <c r="D22" s="211">
        <f t="shared" ref="D22:D61" si="3">SUM(E22:Y22)</f>
        <v>0.77</v>
      </c>
      <c r="E22" s="211">
        <v>0.77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0</v>
      </c>
      <c r="N22" s="211">
        <v>0</v>
      </c>
      <c r="O22" s="211">
        <v>0</v>
      </c>
      <c r="P22" s="211">
        <v>0</v>
      </c>
      <c r="Q22" s="211">
        <v>0</v>
      </c>
      <c r="R22" s="211">
        <v>0</v>
      </c>
      <c r="S22" s="211">
        <v>0</v>
      </c>
      <c r="T22" s="211">
        <v>0</v>
      </c>
      <c r="U22" s="211">
        <v>0</v>
      </c>
      <c r="V22" s="211">
        <v>0</v>
      </c>
      <c r="W22" s="211">
        <v>0</v>
      </c>
      <c r="X22" s="211">
        <v>0</v>
      </c>
      <c r="Y22" s="211">
        <v>0</v>
      </c>
    </row>
    <row r="23" spans="1:28" ht="15.75">
      <c r="A23" s="47" t="s">
        <v>40</v>
      </c>
      <c r="B23" s="48" t="s">
        <v>41</v>
      </c>
      <c r="C23" s="54" t="s">
        <v>42</v>
      </c>
      <c r="D23" s="211">
        <f t="shared" si="3"/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1">
        <v>0</v>
      </c>
      <c r="W23" s="211">
        <v>0</v>
      </c>
      <c r="X23" s="211">
        <v>0</v>
      </c>
      <c r="Y23" s="211">
        <v>0</v>
      </c>
    </row>
    <row r="24" spans="1:28" ht="15.75">
      <c r="A24" s="47" t="s">
        <v>43</v>
      </c>
      <c r="B24" s="48" t="s">
        <v>44</v>
      </c>
      <c r="C24" s="54" t="s">
        <v>45</v>
      </c>
      <c r="D24" s="211">
        <f t="shared" si="3"/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1">
        <v>0</v>
      </c>
      <c r="L24" s="211">
        <v>0</v>
      </c>
      <c r="M24" s="211">
        <v>0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1">
        <v>0</v>
      </c>
      <c r="W24" s="211">
        <v>0</v>
      </c>
      <c r="X24" s="211">
        <v>0</v>
      </c>
      <c r="Y24" s="211">
        <v>0</v>
      </c>
    </row>
    <row r="25" spans="1:28" ht="15.75">
      <c r="A25" s="47" t="s">
        <v>317</v>
      </c>
      <c r="B25" s="48" t="s">
        <v>46</v>
      </c>
      <c r="C25" s="54" t="s">
        <v>47</v>
      </c>
      <c r="D25" s="211">
        <f t="shared" si="3"/>
        <v>26.8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0</v>
      </c>
      <c r="O25" s="211">
        <v>3.34</v>
      </c>
      <c r="P25" s="211">
        <v>0</v>
      </c>
      <c r="Q25" s="211">
        <v>0</v>
      </c>
      <c r="R25" s="211">
        <v>0</v>
      </c>
      <c r="S25" s="211">
        <v>23.46</v>
      </c>
      <c r="T25" s="211">
        <v>0</v>
      </c>
      <c r="U25" s="211">
        <v>0</v>
      </c>
      <c r="V25" s="211">
        <v>0</v>
      </c>
      <c r="W25" s="211">
        <v>0</v>
      </c>
      <c r="X25" s="211">
        <v>0</v>
      </c>
      <c r="Y25" s="211">
        <v>0</v>
      </c>
    </row>
    <row r="26" spans="1:28" s="34" customFormat="1" ht="15.75">
      <c r="A26" s="47" t="s">
        <v>318</v>
      </c>
      <c r="B26" s="48" t="s">
        <v>48</v>
      </c>
      <c r="C26" s="54" t="s">
        <v>49</v>
      </c>
      <c r="D26" s="211">
        <f t="shared" si="3"/>
        <v>0.6542</v>
      </c>
      <c r="E26" s="211">
        <v>0.6542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1">
        <v>0</v>
      </c>
      <c r="W26" s="211">
        <v>0</v>
      </c>
      <c r="X26" s="211">
        <v>0</v>
      </c>
      <c r="Y26" s="211">
        <v>0</v>
      </c>
    </row>
    <row r="27" spans="1:28" s="34" customFormat="1" ht="15.75">
      <c r="A27" s="47" t="s">
        <v>319</v>
      </c>
      <c r="B27" s="48" t="s">
        <v>50</v>
      </c>
      <c r="C27" s="54" t="s">
        <v>51</v>
      </c>
      <c r="D27" s="211">
        <f t="shared" si="3"/>
        <v>16.265800000000002</v>
      </c>
      <c r="E27" s="211">
        <v>3.0758000000000001</v>
      </c>
      <c r="F27" s="211">
        <v>0.66</v>
      </c>
      <c r="G27" s="211">
        <v>0</v>
      </c>
      <c r="H27" s="211">
        <v>2.61</v>
      </c>
      <c r="I27" s="211">
        <v>0</v>
      </c>
      <c r="J27" s="211">
        <v>0</v>
      </c>
      <c r="K27" s="211">
        <v>0</v>
      </c>
      <c r="L27" s="211">
        <v>0</v>
      </c>
      <c r="M27" s="211">
        <v>0.8</v>
      </c>
      <c r="N27" s="211">
        <v>0.11</v>
      </c>
      <c r="O27" s="211">
        <v>0</v>
      </c>
      <c r="P27" s="211">
        <v>0</v>
      </c>
      <c r="Q27" s="211">
        <v>0</v>
      </c>
      <c r="R27" s="211">
        <v>8.4</v>
      </c>
      <c r="S27" s="211">
        <v>0.61</v>
      </c>
      <c r="T27" s="211">
        <v>0</v>
      </c>
      <c r="U27" s="211">
        <v>0</v>
      </c>
      <c r="V27" s="211">
        <v>0</v>
      </c>
      <c r="W27" s="211">
        <v>0</v>
      </c>
      <c r="X27" s="211">
        <v>0</v>
      </c>
      <c r="Y27" s="211">
        <v>0</v>
      </c>
    </row>
    <row r="28" spans="1:28" s="33" customFormat="1" ht="15.75">
      <c r="A28" s="47" t="s">
        <v>320</v>
      </c>
      <c r="B28" s="48" t="s">
        <v>52</v>
      </c>
      <c r="C28" s="58" t="s">
        <v>53</v>
      </c>
      <c r="D28" s="211">
        <f t="shared" si="3"/>
        <v>13.969999999999999</v>
      </c>
      <c r="E28" s="211">
        <v>0.31</v>
      </c>
      <c r="F28" s="211">
        <v>0</v>
      </c>
      <c r="G28" s="211">
        <v>0</v>
      </c>
      <c r="H28" s="211">
        <v>0</v>
      </c>
      <c r="I28" s="211">
        <v>5.89</v>
      </c>
      <c r="J28" s="211">
        <v>0</v>
      </c>
      <c r="K28" s="211">
        <v>0</v>
      </c>
      <c r="L28" s="211">
        <v>0</v>
      </c>
      <c r="M28" s="211">
        <v>0</v>
      </c>
      <c r="N28" s="211">
        <v>7.77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1">
        <v>0</v>
      </c>
      <c r="W28" s="211">
        <v>0</v>
      </c>
      <c r="X28" s="211">
        <v>0</v>
      </c>
      <c r="Y28" s="211">
        <v>0</v>
      </c>
    </row>
    <row r="29" spans="1:28" ht="31.5">
      <c r="A29" s="47" t="s">
        <v>321</v>
      </c>
      <c r="B29" s="48" t="s">
        <v>54</v>
      </c>
      <c r="C29" s="58" t="s">
        <v>55</v>
      </c>
      <c r="D29" s="211">
        <f>SUM(D30:D40)</f>
        <v>3182.8833250000002</v>
      </c>
      <c r="E29" s="211">
        <f t="shared" ref="E29:Y29" si="4">SUM(E30:E40)</f>
        <v>66.523690000000002</v>
      </c>
      <c r="F29" s="211">
        <f t="shared" si="4"/>
        <v>143.13</v>
      </c>
      <c r="G29" s="211">
        <f t="shared" si="4"/>
        <v>313.19310000000002</v>
      </c>
      <c r="H29" s="211">
        <f t="shared" si="4"/>
        <v>21.35</v>
      </c>
      <c r="I29" s="211">
        <f t="shared" si="4"/>
        <v>282.41035299999999</v>
      </c>
      <c r="J29" s="211">
        <f t="shared" si="4"/>
        <v>496.53999999999996</v>
      </c>
      <c r="K29" s="211">
        <f t="shared" si="4"/>
        <v>10.58</v>
      </c>
      <c r="L29" s="211">
        <f t="shared" si="4"/>
        <v>42.13</v>
      </c>
      <c r="M29" s="211">
        <f t="shared" si="4"/>
        <v>35.42</v>
      </c>
      <c r="N29" s="211">
        <f t="shared" si="4"/>
        <v>161.71960000000001</v>
      </c>
      <c r="O29" s="211">
        <f t="shared" si="4"/>
        <v>35.04</v>
      </c>
      <c r="P29" s="211">
        <f t="shared" si="4"/>
        <v>122.19000000000001</v>
      </c>
      <c r="Q29" s="211">
        <f t="shared" si="4"/>
        <v>35.409792000000003</v>
      </c>
      <c r="R29" s="211">
        <f t="shared" si="4"/>
        <v>208.95</v>
      </c>
      <c r="S29" s="211">
        <f t="shared" si="4"/>
        <v>327.07000000000005</v>
      </c>
      <c r="T29" s="211">
        <f t="shared" si="4"/>
        <v>529.83000000000004</v>
      </c>
      <c r="U29" s="211">
        <f t="shared" si="4"/>
        <v>47.475389999999997</v>
      </c>
      <c r="V29" s="211">
        <f t="shared" si="4"/>
        <v>170.41140000000001</v>
      </c>
      <c r="W29" s="211">
        <f t="shared" si="4"/>
        <v>24.33</v>
      </c>
      <c r="X29" s="211">
        <f t="shared" si="4"/>
        <v>64.240000000000009</v>
      </c>
      <c r="Y29" s="211">
        <f t="shared" si="4"/>
        <v>44.94</v>
      </c>
    </row>
    <row r="30" spans="1:28" s="140" customFormat="1" ht="15.75">
      <c r="A30" s="51" t="s">
        <v>208</v>
      </c>
      <c r="B30" s="52" t="s">
        <v>209</v>
      </c>
      <c r="C30" s="139" t="s">
        <v>210</v>
      </c>
      <c r="D30" s="215">
        <f t="shared" si="3"/>
        <v>15.962289999999999</v>
      </c>
      <c r="E30" s="215">
        <v>1.60229</v>
      </c>
      <c r="F30" s="215">
        <v>0</v>
      </c>
      <c r="G30" s="215">
        <v>0.05</v>
      </c>
      <c r="H30" s="215">
        <v>0.16</v>
      </c>
      <c r="I30" s="215">
        <v>0.03</v>
      </c>
      <c r="J30" s="215">
        <v>0.11</v>
      </c>
      <c r="K30" s="215">
        <v>0.02</v>
      </c>
      <c r="L30" s="215">
        <v>0.38</v>
      </c>
      <c r="M30" s="215">
        <v>0</v>
      </c>
      <c r="N30" s="215">
        <v>1.01</v>
      </c>
      <c r="O30" s="215">
        <v>0.01</v>
      </c>
      <c r="P30" s="215">
        <v>0</v>
      </c>
      <c r="Q30" s="215">
        <v>3.28</v>
      </c>
      <c r="R30" s="215">
        <v>0.85</v>
      </c>
      <c r="S30" s="215">
        <v>1.69</v>
      </c>
      <c r="T30" s="215">
        <v>0.38</v>
      </c>
      <c r="U30" s="215">
        <v>1.47</v>
      </c>
      <c r="V30" s="215">
        <v>1.1100000000000001</v>
      </c>
      <c r="W30" s="215">
        <v>1.04</v>
      </c>
      <c r="X30" s="215">
        <v>2.74</v>
      </c>
      <c r="Y30" s="215">
        <v>0.03</v>
      </c>
      <c r="AB30" s="141"/>
    </row>
    <row r="31" spans="1:28" s="140" customFormat="1" ht="15.75">
      <c r="A31" s="51" t="s">
        <v>211</v>
      </c>
      <c r="B31" s="52" t="s">
        <v>212</v>
      </c>
      <c r="C31" s="139" t="s">
        <v>213</v>
      </c>
      <c r="D31" s="215">
        <f t="shared" si="3"/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215">
        <v>0</v>
      </c>
      <c r="P31" s="215">
        <v>0</v>
      </c>
      <c r="Q31" s="215">
        <v>0</v>
      </c>
      <c r="R31" s="215">
        <v>0</v>
      </c>
      <c r="S31" s="215">
        <v>0</v>
      </c>
      <c r="T31" s="215">
        <v>0</v>
      </c>
      <c r="U31" s="215">
        <v>0</v>
      </c>
      <c r="V31" s="215">
        <v>0</v>
      </c>
      <c r="W31" s="215">
        <v>0</v>
      </c>
      <c r="X31" s="215">
        <v>0</v>
      </c>
      <c r="Y31" s="215">
        <v>0</v>
      </c>
      <c r="AB31" s="141"/>
    </row>
    <row r="32" spans="1:28" s="140" customFormat="1" ht="15.75">
      <c r="A32" s="51" t="s">
        <v>214</v>
      </c>
      <c r="B32" s="52" t="s">
        <v>215</v>
      </c>
      <c r="C32" s="139" t="s">
        <v>216</v>
      </c>
      <c r="D32" s="215">
        <f t="shared" si="3"/>
        <v>6.6899999999999995</v>
      </c>
      <c r="E32" s="215">
        <v>2.37</v>
      </c>
      <c r="F32" s="215">
        <v>0.15</v>
      </c>
      <c r="G32" s="215">
        <v>0.38</v>
      </c>
      <c r="H32" s="215">
        <v>0.09</v>
      </c>
      <c r="I32" s="215">
        <v>0.23</v>
      </c>
      <c r="J32" s="215">
        <v>0.11</v>
      </c>
      <c r="K32" s="215">
        <v>0.06</v>
      </c>
      <c r="L32" s="215">
        <v>0.12</v>
      </c>
      <c r="M32" s="215">
        <v>0.28999999999999998</v>
      </c>
      <c r="N32" s="215">
        <v>0.13</v>
      </c>
      <c r="O32" s="215">
        <v>0.21</v>
      </c>
      <c r="P32" s="215">
        <v>0.22</v>
      </c>
      <c r="Q32" s="215">
        <v>0.4</v>
      </c>
      <c r="R32" s="215">
        <v>0.33</v>
      </c>
      <c r="S32" s="215">
        <v>0.45</v>
      </c>
      <c r="T32" s="215">
        <v>0.12</v>
      </c>
      <c r="U32" s="215">
        <v>0.14000000000000001</v>
      </c>
      <c r="V32" s="215">
        <v>0.12</v>
      </c>
      <c r="W32" s="215">
        <v>0.26</v>
      </c>
      <c r="X32" s="215">
        <v>0.42</v>
      </c>
      <c r="Y32" s="215">
        <v>0.09</v>
      </c>
      <c r="AB32" s="141"/>
    </row>
    <row r="33" spans="1:28" s="140" customFormat="1" ht="31.5">
      <c r="A33" s="51" t="s">
        <v>217</v>
      </c>
      <c r="B33" s="52" t="s">
        <v>218</v>
      </c>
      <c r="C33" s="139" t="s">
        <v>182</v>
      </c>
      <c r="D33" s="215">
        <f t="shared" si="3"/>
        <v>44.160000000000004</v>
      </c>
      <c r="E33" s="215">
        <v>8.4499999999999993</v>
      </c>
      <c r="F33" s="215">
        <v>4.03</v>
      </c>
      <c r="G33" s="215">
        <v>1.89</v>
      </c>
      <c r="H33" s="215">
        <v>0.65</v>
      </c>
      <c r="I33" s="215">
        <v>0.99</v>
      </c>
      <c r="J33" s="215">
        <v>0.66</v>
      </c>
      <c r="K33" s="215">
        <v>0.66</v>
      </c>
      <c r="L33" s="215">
        <v>1.34</v>
      </c>
      <c r="M33" s="215">
        <v>1.31</v>
      </c>
      <c r="N33" s="215">
        <v>2.5099999999999998</v>
      </c>
      <c r="O33" s="215">
        <v>1.0900000000000001</v>
      </c>
      <c r="P33" s="215">
        <v>2.95</v>
      </c>
      <c r="Q33" s="215">
        <v>0.86</v>
      </c>
      <c r="R33" s="215">
        <v>0.86</v>
      </c>
      <c r="S33" s="215">
        <v>4.0999999999999996</v>
      </c>
      <c r="T33" s="215">
        <v>1.1599999999999999</v>
      </c>
      <c r="U33" s="215">
        <v>4.5599999999999996</v>
      </c>
      <c r="V33" s="215">
        <v>1.64</v>
      </c>
      <c r="W33" s="215">
        <v>0.96</v>
      </c>
      <c r="X33" s="215">
        <v>0.79</v>
      </c>
      <c r="Y33" s="215">
        <v>2.7</v>
      </c>
      <c r="AB33" s="141"/>
    </row>
    <row r="34" spans="1:28" s="140" customFormat="1" ht="15.75">
      <c r="A34" s="51" t="s">
        <v>219</v>
      </c>
      <c r="B34" s="52" t="s">
        <v>220</v>
      </c>
      <c r="C34" s="139" t="s">
        <v>221</v>
      </c>
      <c r="D34" s="215">
        <f t="shared" si="3"/>
        <v>19.349999999999998</v>
      </c>
      <c r="E34" s="215">
        <v>1.24</v>
      </c>
      <c r="F34" s="215">
        <v>1.19</v>
      </c>
      <c r="G34" s="215">
        <v>0</v>
      </c>
      <c r="H34" s="215">
        <v>0.76</v>
      </c>
      <c r="I34" s="215">
        <v>1.59</v>
      </c>
      <c r="J34" s="215">
        <v>0.26</v>
      </c>
      <c r="K34" s="215">
        <v>0.39</v>
      </c>
      <c r="L34" s="215">
        <v>1.69</v>
      </c>
      <c r="M34" s="215">
        <v>0.75</v>
      </c>
      <c r="N34" s="215">
        <v>0.71</v>
      </c>
      <c r="O34" s="215">
        <v>0.71</v>
      </c>
      <c r="P34" s="215">
        <v>1.79</v>
      </c>
      <c r="Q34" s="215">
        <v>0.77</v>
      </c>
      <c r="R34" s="215">
        <v>0.4</v>
      </c>
      <c r="S34" s="215">
        <v>2.62</v>
      </c>
      <c r="T34" s="215">
        <v>0.1</v>
      </c>
      <c r="U34" s="215">
        <v>1.38</v>
      </c>
      <c r="V34" s="215">
        <v>0.56999999999999995</v>
      </c>
      <c r="W34" s="215">
        <v>1.23</v>
      </c>
      <c r="X34" s="215">
        <v>0.77</v>
      </c>
      <c r="Y34" s="215">
        <v>0.43</v>
      </c>
      <c r="AB34" s="141"/>
    </row>
    <row r="35" spans="1:28" s="140" customFormat="1" ht="31.5">
      <c r="A35" s="51" t="s">
        <v>222</v>
      </c>
      <c r="B35" s="52" t="s">
        <v>223</v>
      </c>
      <c r="C35" s="139" t="s">
        <v>224</v>
      </c>
      <c r="D35" s="215">
        <f t="shared" si="3"/>
        <v>0.87</v>
      </c>
      <c r="E35" s="215">
        <v>0</v>
      </c>
      <c r="F35" s="215">
        <v>0</v>
      </c>
      <c r="G35" s="215">
        <v>0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0</v>
      </c>
      <c r="O35" s="215">
        <v>0</v>
      </c>
      <c r="P35" s="215">
        <v>0</v>
      </c>
      <c r="Q35" s="215">
        <v>0</v>
      </c>
      <c r="R35" s="215">
        <v>0</v>
      </c>
      <c r="S35" s="215">
        <v>0.87</v>
      </c>
      <c r="T35" s="215">
        <v>0</v>
      </c>
      <c r="U35" s="215">
        <v>0</v>
      </c>
      <c r="V35" s="215">
        <v>0</v>
      </c>
      <c r="W35" s="215">
        <v>0</v>
      </c>
      <c r="X35" s="215">
        <v>0</v>
      </c>
      <c r="Y35" s="215">
        <v>0</v>
      </c>
      <c r="AB35" s="141"/>
    </row>
    <row r="36" spans="1:28" s="140" customFormat="1" ht="15.75">
      <c r="A36" s="51" t="s">
        <v>225</v>
      </c>
      <c r="B36" s="52" t="s">
        <v>226</v>
      </c>
      <c r="C36" s="139" t="s">
        <v>180</v>
      </c>
      <c r="D36" s="215">
        <f t="shared" si="3"/>
        <v>640.66585299999986</v>
      </c>
      <c r="E36" s="215">
        <v>42.731400000000001</v>
      </c>
      <c r="F36" s="215">
        <v>24.22</v>
      </c>
      <c r="G36" s="215">
        <v>28.9131</v>
      </c>
      <c r="H36" s="215">
        <v>17.420000000000002</v>
      </c>
      <c r="I36" s="215">
        <v>15.620353</v>
      </c>
      <c r="J36" s="215">
        <v>55.23</v>
      </c>
      <c r="K36" s="215">
        <v>7.69</v>
      </c>
      <c r="L36" s="215">
        <v>26.84</v>
      </c>
      <c r="M36" s="215">
        <v>21.27</v>
      </c>
      <c r="N36" s="215">
        <v>31.3596</v>
      </c>
      <c r="O36" s="215">
        <v>16.260000000000002</v>
      </c>
      <c r="P36" s="215">
        <v>13.17</v>
      </c>
      <c r="Q36" s="215">
        <v>29.48</v>
      </c>
      <c r="R36" s="215">
        <v>57.58</v>
      </c>
      <c r="S36" s="215">
        <v>28.03</v>
      </c>
      <c r="T36" s="215">
        <v>8.8699999999999992</v>
      </c>
      <c r="U36" s="215">
        <v>27.79</v>
      </c>
      <c r="V36" s="215">
        <v>79.741399999999999</v>
      </c>
      <c r="W36" s="215">
        <v>17.12</v>
      </c>
      <c r="X36" s="215">
        <v>53.29</v>
      </c>
      <c r="Y36" s="215">
        <v>38.04</v>
      </c>
      <c r="AB36" s="141"/>
    </row>
    <row r="37" spans="1:28" s="140" customFormat="1" ht="15.75">
      <c r="A37" s="51" t="s">
        <v>227</v>
      </c>
      <c r="B37" s="52" t="s">
        <v>228</v>
      </c>
      <c r="C37" s="139" t="s">
        <v>181</v>
      </c>
      <c r="D37" s="215">
        <f t="shared" si="3"/>
        <v>86.740000000000009</v>
      </c>
      <c r="E37" s="215">
        <v>8.77</v>
      </c>
      <c r="F37" s="215">
        <v>2.44</v>
      </c>
      <c r="G37" s="215">
        <v>1.55</v>
      </c>
      <c r="H37" s="215">
        <v>2.23</v>
      </c>
      <c r="I37" s="215">
        <v>0.62</v>
      </c>
      <c r="J37" s="215">
        <v>4.51</v>
      </c>
      <c r="K37" s="215">
        <v>1.74</v>
      </c>
      <c r="L37" s="215">
        <v>11.74</v>
      </c>
      <c r="M37" s="215">
        <v>11.63</v>
      </c>
      <c r="N37" s="215">
        <v>3.78</v>
      </c>
      <c r="O37" s="215">
        <v>0.82</v>
      </c>
      <c r="P37" s="215">
        <v>4.28</v>
      </c>
      <c r="Q37" s="215">
        <v>0.49</v>
      </c>
      <c r="R37" s="215">
        <v>0.46</v>
      </c>
      <c r="S37" s="215">
        <v>3.38</v>
      </c>
      <c r="T37" s="215">
        <v>0.19</v>
      </c>
      <c r="U37" s="215">
        <v>10.92</v>
      </c>
      <c r="V37" s="215">
        <v>3.73</v>
      </c>
      <c r="W37" s="215">
        <v>3.68</v>
      </c>
      <c r="X37" s="215">
        <v>6.19</v>
      </c>
      <c r="Y37" s="215">
        <v>3.59</v>
      </c>
      <c r="AB37" s="141"/>
    </row>
    <row r="38" spans="1:28" s="140" customFormat="1" ht="15.75">
      <c r="A38" s="51" t="s">
        <v>229</v>
      </c>
      <c r="B38" s="52" t="s">
        <v>230</v>
      </c>
      <c r="C38" s="139" t="s">
        <v>190</v>
      </c>
      <c r="D38" s="215">
        <f t="shared" si="3"/>
        <v>2363.6251820000002</v>
      </c>
      <c r="E38" s="215">
        <v>0.25</v>
      </c>
      <c r="F38" s="215">
        <v>110.94</v>
      </c>
      <c r="G38" s="215">
        <v>280.35000000000002</v>
      </c>
      <c r="H38" s="215">
        <v>0</v>
      </c>
      <c r="I38" s="215">
        <v>263.3</v>
      </c>
      <c r="J38" s="215">
        <v>435.63</v>
      </c>
      <c r="K38" s="215">
        <v>0</v>
      </c>
      <c r="L38" s="215">
        <v>0</v>
      </c>
      <c r="M38" s="215">
        <v>0</v>
      </c>
      <c r="N38" s="215">
        <v>122.17</v>
      </c>
      <c r="O38" s="215">
        <v>14.47</v>
      </c>
      <c r="P38" s="215">
        <v>99.52</v>
      </c>
      <c r="Q38" s="215">
        <v>9.9792000000000006E-2</v>
      </c>
      <c r="R38" s="215">
        <v>148.44999999999999</v>
      </c>
      <c r="S38" s="215">
        <v>285.73</v>
      </c>
      <c r="T38" s="215">
        <v>518.97</v>
      </c>
      <c r="U38" s="215">
        <v>0.21539</v>
      </c>
      <c r="V38" s="215">
        <v>83.48</v>
      </c>
      <c r="W38" s="215">
        <v>0</v>
      </c>
      <c r="X38" s="215">
        <v>0.01</v>
      </c>
      <c r="Y38" s="215">
        <v>0.04</v>
      </c>
      <c r="AB38" s="141"/>
    </row>
    <row r="39" spans="1:28" s="140" customFormat="1" ht="15.75">
      <c r="A39" s="51" t="s">
        <v>231</v>
      </c>
      <c r="B39" s="52" t="s">
        <v>232</v>
      </c>
      <c r="C39" s="139" t="s">
        <v>233</v>
      </c>
      <c r="D39" s="215">
        <f t="shared" si="3"/>
        <v>1.3000000000000005</v>
      </c>
      <c r="E39" s="215">
        <v>0.28999999999999998</v>
      </c>
      <c r="F39" s="215">
        <v>0.16</v>
      </c>
      <c r="G39" s="215">
        <v>0.06</v>
      </c>
      <c r="H39" s="215">
        <v>0.04</v>
      </c>
      <c r="I39" s="215">
        <v>0.03</v>
      </c>
      <c r="J39" s="215">
        <v>0.03</v>
      </c>
      <c r="K39" s="215">
        <v>0.02</v>
      </c>
      <c r="L39" s="215">
        <v>0.02</v>
      </c>
      <c r="M39" s="215">
        <v>0.17</v>
      </c>
      <c r="N39" s="215">
        <v>0.05</v>
      </c>
      <c r="O39" s="215">
        <v>0.03</v>
      </c>
      <c r="P39" s="215">
        <v>0.04</v>
      </c>
      <c r="Q39" s="215">
        <v>0.03</v>
      </c>
      <c r="R39" s="215">
        <v>0.02</v>
      </c>
      <c r="S39" s="215">
        <v>0.04</v>
      </c>
      <c r="T39" s="215">
        <v>0.04</v>
      </c>
      <c r="U39" s="215">
        <v>0.12</v>
      </c>
      <c r="V39" s="215">
        <v>0.02</v>
      </c>
      <c r="W39" s="215">
        <v>0.04</v>
      </c>
      <c r="X39" s="215">
        <v>0.03</v>
      </c>
      <c r="Y39" s="215">
        <v>0.02</v>
      </c>
      <c r="AB39" s="141"/>
    </row>
    <row r="40" spans="1:28" s="140" customFormat="1" ht="15.75">
      <c r="A40" s="51" t="s">
        <v>234</v>
      </c>
      <c r="B40" s="52" t="s">
        <v>235</v>
      </c>
      <c r="C40" s="139" t="s">
        <v>191</v>
      </c>
      <c r="D40" s="215">
        <f t="shared" si="3"/>
        <v>3.52</v>
      </c>
      <c r="E40" s="215">
        <v>0.82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215">
        <v>0</v>
      </c>
      <c r="M40" s="215">
        <v>0</v>
      </c>
      <c r="N40" s="215">
        <v>0</v>
      </c>
      <c r="O40" s="215">
        <v>1.44</v>
      </c>
      <c r="P40" s="215">
        <v>0.22</v>
      </c>
      <c r="Q40" s="215">
        <v>0</v>
      </c>
      <c r="R40" s="215">
        <v>0</v>
      </c>
      <c r="S40" s="215">
        <v>0.16</v>
      </c>
      <c r="T40" s="215">
        <v>0</v>
      </c>
      <c r="U40" s="215">
        <v>0.88</v>
      </c>
      <c r="V40" s="215">
        <v>0</v>
      </c>
      <c r="W40" s="215">
        <v>0</v>
      </c>
      <c r="X40" s="215">
        <v>0</v>
      </c>
      <c r="Y40" s="215">
        <v>0</v>
      </c>
      <c r="AB40" s="141"/>
    </row>
    <row r="41" spans="1:28" s="37" customFormat="1" ht="15.75">
      <c r="A41" s="60" t="s">
        <v>204</v>
      </c>
      <c r="B41" s="48" t="s">
        <v>56</v>
      </c>
      <c r="C41" s="54" t="s">
        <v>57</v>
      </c>
      <c r="D41" s="211">
        <f t="shared" si="3"/>
        <v>43.64</v>
      </c>
      <c r="E41" s="211">
        <v>0</v>
      </c>
      <c r="F41" s="211">
        <v>0.01</v>
      </c>
      <c r="G41" s="211">
        <v>0</v>
      </c>
      <c r="H41" s="211">
        <v>6.22</v>
      </c>
      <c r="I41" s="211">
        <v>0</v>
      </c>
      <c r="J41" s="211">
        <v>0</v>
      </c>
      <c r="K41" s="211">
        <v>0</v>
      </c>
      <c r="L41" s="211">
        <v>30.91</v>
      </c>
      <c r="M41" s="211">
        <v>0</v>
      </c>
      <c r="N41" s="211">
        <v>0</v>
      </c>
      <c r="O41" s="211">
        <v>0</v>
      </c>
      <c r="P41" s="211">
        <v>0</v>
      </c>
      <c r="Q41" s="211">
        <v>0</v>
      </c>
      <c r="R41" s="211">
        <v>0</v>
      </c>
      <c r="S41" s="211">
        <v>0</v>
      </c>
      <c r="T41" s="211">
        <v>0</v>
      </c>
      <c r="U41" s="211">
        <v>0</v>
      </c>
      <c r="V41" s="211">
        <v>0</v>
      </c>
      <c r="W41" s="211">
        <v>6.5</v>
      </c>
      <c r="X41" s="211">
        <v>0</v>
      </c>
      <c r="Y41" s="211">
        <v>0</v>
      </c>
    </row>
    <row r="42" spans="1:28" s="37" customFormat="1" ht="15.75">
      <c r="A42" s="47" t="s">
        <v>322</v>
      </c>
      <c r="B42" s="48" t="s">
        <v>58</v>
      </c>
      <c r="C42" s="58" t="s">
        <v>59</v>
      </c>
      <c r="D42" s="211">
        <f t="shared" si="3"/>
        <v>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211">
        <v>0</v>
      </c>
      <c r="Q42" s="211">
        <v>0</v>
      </c>
      <c r="R42" s="211">
        <v>0</v>
      </c>
      <c r="S42" s="211">
        <v>0</v>
      </c>
      <c r="T42" s="211">
        <v>0</v>
      </c>
      <c r="U42" s="211">
        <v>0</v>
      </c>
      <c r="V42" s="211">
        <v>0</v>
      </c>
      <c r="W42" s="211">
        <v>0</v>
      </c>
      <c r="X42" s="211">
        <v>0</v>
      </c>
      <c r="Y42" s="211">
        <v>0</v>
      </c>
    </row>
    <row r="43" spans="1:28" s="33" customFormat="1" ht="15.75">
      <c r="A43" s="47" t="s">
        <v>323</v>
      </c>
      <c r="B43" s="48" t="s">
        <v>60</v>
      </c>
      <c r="C43" s="58" t="s">
        <v>61</v>
      </c>
      <c r="D43" s="211">
        <f t="shared" si="3"/>
        <v>1.03</v>
      </c>
      <c r="E43" s="211">
        <v>0</v>
      </c>
      <c r="F43" s="211">
        <v>0</v>
      </c>
      <c r="G43" s="211">
        <v>0</v>
      </c>
      <c r="H43" s="211">
        <v>0</v>
      </c>
      <c r="I43" s="211">
        <v>0</v>
      </c>
      <c r="J43" s="211">
        <v>0</v>
      </c>
      <c r="K43" s="211">
        <v>0</v>
      </c>
      <c r="L43" s="211">
        <v>0</v>
      </c>
      <c r="M43" s="211">
        <v>0</v>
      </c>
      <c r="N43" s="211">
        <v>0</v>
      </c>
      <c r="O43" s="211">
        <v>0</v>
      </c>
      <c r="P43" s="211">
        <v>0</v>
      </c>
      <c r="Q43" s="211">
        <v>0</v>
      </c>
      <c r="R43" s="211">
        <v>0</v>
      </c>
      <c r="S43" s="211">
        <v>1.03</v>
      </c>
      <c r="T43" s="211">
        <v>0</v>
      </c>
      <c r="U43" s="211">
        <v>0</v>
      </c>
      <c r="V43" s="211">
        <v>0</v>
      </c>
      <c r="W43" s="211">
        <v>0</v>
      </c>
      <c r="X43" s="211">
        <v>0</v>
      </c>
      <c r="Y43" s="211">
        <v>0</v>
      </c>
    </row>
    <row r="44" spans="1:28" ht="15.75">
      <c r="A44" s="47" t="s">
        <v>324</v>
      </c>
      <c r="B44" s="48" t="s">
        <v>62</v>
      </c>
      <c r="C44" s="54" t="s">
        <v>63</v>
      </c>
      <c r="D44" s="211">
        <f t="shared" si="3"/>
        <v>432.99857699999995</v>
      </c>
      <c r="E44" s="211">
        <v>0</v>
      </c>
      <c r="F44" s="211">
        <v>30.98</v>
      </c>
      <c r="G44" s="211">
        <v>19.920000000000002</v>
      </c>
      <c r="H44" s="211">
        <v>18.2</v>
      </c>
      <c r="I44" s="211">
        <v>21.288547000000001</v>
      </c>
      <c r="J44" s="211">
        <v>12.35</v>
      </c>
      <c r="K44" s="211">
        <v>11.69</v>
      </c>
      <c r="L44" s="211">
        <v>21.24</v>
      </c>
      <c r="M44" s="211">
        <v>38.44</v>
      </c>
      <c r="N44" s="211">
        <v>28.930029999999999</v>
      </c>
      <c r="O44" s="211">
        <v>11.62</v>
      </c>
      <c r="P44" s="211">
        <v>19.59</v>
      </c>
      <c r="Q44" s="211">
        <v>9.31</v>
      </c>
      <c r="R44" s="211">
        <v>22.6</v>
      </c>
      <c r="S44" s="211">
        <v>31.75</v>
      </c>
      <c r="T44" s="211">
        <v>10.65</v>
      </c>
      <c r="U44" s="211">
        <v>23.330000000000002</v>
      </c>
      <c r="V44" s="211">
        <v>28.96</v>
      </c>
      <c r="W44" s="211">
        <v>14.55</v>
      </c>
      <c r="X44" s="211">
        <v>23.08</v>
      </c>
      <c r="Y44" s="211">
        <v>34.520000000000003</v>
      </c>
    </row>
    <row r="45" spans="1:28" ht="15.75">
      <c r="A45" s="47" t="s">
        <v>325</v>
      </c>
      <c r="B45" s="48" t="s">
        <v>64</v>
      </c>
      <c r="C45" s="54" t="s">
        <v>65</v>
      </c>
      <c r="D45" s="211">
        <f t="shared" si="3"/>
        <v>90.538689999999988</v>
      </c>
      <c r="E45" s="211">
        <v>90.538689999999988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1">
        <v>0</v>
      </c>
      <c r="R45" s="211">
        <v>0</v>
      </c>
      <c r="S45" s="211">
        <v>0</v>
      </c>
      <c r="T45" s="211">
        <v>0</v>
      </c>
      <c r="U45" s="211">
        <v>0</v>
      </c>
      <c r="V45" s="211">
        <v>0</v>
      </c>
      <c r="W45" s="211">
        <v>0</v>
      </c>
      <c r="X45" s="211">
        <v>0</v>
      </c>
      <c r="Y45" s="211">
        <v>0</v>
      </c>
    </row>
    <row r="46" spans="1:28" s="36" customFormat="1" ht="15.75">
      <c r="A46" s="85" t="s">
        <v>326</v>
      </c>
      <c r="B46" s="48" t="s">
        <v>66</v>
      </c>
      <c r="C46" s="86" t="s">
        <v>67</v>
      </c>
      <c r="D46" s="211">
        <f t="shared" si="3"/>
        <v>23.38748</v>
      </c>
      <c r="E46" s="211">
        <v>4.1674800000000003</v>
      </c>
      <c r="F46" s="211">
        <v>0.69</v>
      </c>
      <c r="G46" s="211">
        <v>0.65</v>
      </c>
      <c r="H46" s="211">
        <v>0.14000000000000001</v>
      </c>
      <c r="I46" s="211">
        <v>0.39</v>
      </c>
      <c r="J46" s="211">
        <v>0.72</v>
      </c>
      <c r="K46" s="211">
        <v>0.28000000000000003</v>
      </c>
      <c r="L46" s="211">
        <v>0.16</v>
      </c>
      <c r="M46" s="211">
        <v>0.16</v>
      </c>
      <c r="N46" s="211">
        <v>0.25</v>
      </c>
      <c r="O46" s="211">
        <v>0.48</v>
      </c>
      <c r="P46" s="211">
        <v>0.89</v>
      </c>
      <c r="Q46" s="211">
        <v>0.24</v>
      </c>
      <c r="R46" s="211">
        <v>0.21</v>
      </c>
      <c r="S46" s="211">
        <v>0.36</v>
      </c>
      <c r="T46" s="211">
        <v>0.36</v>
      </c>
      <c r="U46" s="211">
        <v>0.5</v>
      </c>
      <c r="V46" s="211">
        <v>0.66</v>
      </c>
      <c r="W46" s="211">
        <v>2.0099999999999998</v>
      </c>
      <c r="X46" s="211">
        <v>9.84</v>
      </c>
      <c r="Y46" s="211">
        <v>0.23</v>
      </c>
    </row>
    <row r="47" spans="1:28" s="35" customFormat="1" ht="15.75">
      <c r="A47" s="85" t="s">
        <v>327</v>
      </c>
      <c r="B47" s="48" t="s">
        <v>68</v>
      </c>
      <c r="C47" s="86" t="s">
        <v>69</v>
      </c>
      <c r="D47" s="211">
        <f t="shared" si="3"/>
        <v>4.97</v>
      </c>
      <c r="E47" s="211">
        <v>0.06</v>
      </c>
      <c r="F47" s="211">
        <v>0</v>
      </c>
      <c r="G47" s="211">
        <v>1.07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0.64</v>
      </c>
      <c r="O47" s="211">
        <v>0</v>
      </c>
      <c r="P47" s="211">
        <v>0</v>
      </c>
      <c r="Q47" s="211">
        <v>2.4</v>
      </c>
      <c r="R47" s="211">
        <v>0</v>
      </c>
      <c r="S47" s="211">
        <v>0</v>
      </c>
      <c r="T47" s="211">
        <v>0</v>
      </c>
      <c r="U47" s="211">
        <v>0.32</v>
      </c>
      <c r="V47" s="211">
        <v>0.05</v>
      </c>
      <c r="W47" s="211">
        <v>0</v>
      </c>
      <c r="X47" s="211">
        <v>0.43</v>
      </c>
      <c r="Y47" s="211">
        <v>0</v>
      </c>
    </row>
    <row r="48" spans="1:28" ht="15.75">
      <c r="A48" s="47" t="s">
        <v>328</v>
      </c>
      <c r="B48" s="48" t="s">
        <v>70</v>
      </c>
      <c r="C48" s="54" t="s">
        <v>71</v>
      </c>
      <c r="D48" s="211">
        <f t="shared" si="3"/>
        <v>0</v>
      </c>
      <c r="E48" s="211"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1">
        <v>0</v>
      </c>
      <c r="N48" s="211">
        <v>0</v>
      </c>
      <c r="O48" s="211">
        <v>0</v>
      </c>
      <c r="P48" s="211">
        <v>0</v>
      </c>
      <c r="Q48" s="211">
        <v>0</v>
      </c>
      <c r="R48" s="211">
        <v>0</v>
      </c>
      <c r="S48" s="211">
        <v>0</v>
      </c>
      <c r="T48" s="211">
        <v>0</v>
      </c>
      <c r="U48" s="211">
        <v>0</v>
      </c>
      <c r="V48" s="211">
        <v>0</v>
      </c>
      <c r="W48" s="211">
        <v>0</v>
      </c>
      <c r="X48" s="211">
        <v>0</v>
      </c>
      <c r="Y48" s="211">
        <v>0</v>
      </c>
    </row>
    <row r="49" spans="1:25" ht="15.75">
      <c r="A49" s="47" t="s">
        <v>329</v>
      </c>
      <c r="B49" s="48" t="s">
        <v>72</v>
      </c>
      <c r="C49" s="54" t="s">
        <v>73</v>
      </c>
      <c r="D49" s="211">
        <f t="shared" si="3"/>
        <v>0.64</v>
      </c>
      <c r="E49" s="211">
        <v>0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0</v>
      </c>
      <c r="L49" s="211">
        <v>0</v>
      </c>
      <c r="M49" s="211">
        <v>0</v>
      </c>
      <c r="N49" s="211">
        <v>0.64</v>
      </c>
      <c r="O49" s="211">
        <v>0</v>
      </c>
      <c r="P49" s="211">
        <v>0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211">
        <v>0</v>
      </c>
      <c r="W49" s="211">
        <v>0</v>
      </c>
      <c r="X49" s="211">
        <v>0</v>
      </c>
      <c r="Y49" s="211">
        <v>0</v>
      </c>
    </row>
    <row r="50" spans="1:25" ht="31.5">
      <c r="A50" s="47" t="s">
        <v>330</v>
      </c>
      <c r="B50" s="48" t="s">
        <v>74</v>
      </c>
      <c r="C50" s="54" t="s">
        <v>75</v>
      </c>
      <c r="D50" s="211">
        <f t="shared" si="3"/>
        <v>113.50999999999999</v>
      </c>
      <c r="E50" s="211">
        <v>5.64</v>
      </c>
      <c r="F50" s="211">
        <v>3.23</v>
      </c>
      <c r="G50" s="211">
        <v>1.42</v>
      </c>
      <c r="H50" s="211">
        <v>3.49</v>
      </c>
      <c r="I50" s="211">
        <v>4.21</v>
      </c>
      <c r="J50" s="211">
        <v>1.66</v>
      </c>
      <c r="K50" s="211">
        <v>3.3</v>
      </c>
      <c r="L50" s="211">
        <v>10.25</v>
      </c>
      <c r="M50" s="211">
        <v>0.99</v>
      </c>
      <c r="N50" s="211">
        <v>4.0599999999999996</v>
      </c>
      <c r="O50" s="211">
        <v>2.57</v>
      </c>
      <c r="P50" s="211">
        <v>6.15</v>
      </c>
      <c r="Q50" s="211">
        <v>9.93</v>
      </c>
      <c r="R50" s="211">
        <v>5.73</v>
      </c>
      <c r="S50" s="211">
        <v>20.46</v>
      </c>
      <c r="T50" s="211">
        <v>3.85</v>
      </c>
      <c r="U50" s="211">
        <v>6.87</v>
      </c>
      <c r="V50" s="211">
        <v>5.13</v>
      </c>
      <c r="W50" s="211">
        <v>3.53</v>
      </c>
      <c r="X50" s="211">
        <v>6.6</v>
      </c>
      <c r="Y50" s="211">
        <v>4.4400000000000004</v>
      </c>
    </row>
    <row r="51" spans="1:25" ht="15.75">
      <c r="A51" s="60" t="s">
        <v>331</v>
      </c>
      <c r="B51" s="48" t="s">
        <v>76</v>
      </c>
      <c r="C51" s="54" t="s">
        <v>77</v>
      </c>
      <c r="D51" s="211">
        <f t="shared" si="3"/>
        <v>21.22</v>
      </c>
      <c r="E51" s="211">
        <v>0</v>
      </c>
      <c r="F51" s="211">
        <v>0</v>
      </c>
      <c r="G51" s="211">
        <v>0</v>
      </c>
      <c r="H51" s="211">
        <v>0</v>
      </c>
      <c r="I51" s="211">
        <v>0</v>
      </c>
      <c r="J51" s="211">
        <v>0</v>
      </c>
      <c r="K51" s="211">
        <v>0</v>
      </c>
      <c r="L51" s="211">
        <v>0</v>
      </c>
      <c r="M51" s="211">
        <v>5.08</v>
      </c>
      <c r="N51" s="211">
        <v>0.32</v>
      </c>
      <c r="O51" s="211">
        <v>0</v>
      </c>
      <c r="P51" s="211">
        <v>11.81</v>
      </c>
      <c r="Q51" s="211">
        <v>4.01</v>
      </c>
      <c r="R51" s="211">
        <v>0</v>
      </c>
      <c r="S51" s="211">
        <v>0</v>
      </c>
      <c r="T51" s="211">
        <v>0</v>
      </c>
      <c r="U51" s="211">
        <v>0</v>
      </c>
      <c r="V51" s="211">
        <v>0</v>
      </c>
      <c r="W51" s="211">
        <v>0</v>
      </c>
      <c r="X51" s="211">
        <v>0</v>
      </c>
      <c r="Y51" s="211">
        <v>0</v>
      </c>
    </row>
    <row r="52" spans="1:25" ht="15.75">
      <c r="A52" s="47" t="s">
        <v>332</v>
      </c>
      <c r="B52" s="48" t="s">
        <v>78</v>
      </c>
      <c r="C52" s="54" t="s">
        <v>79</v>
      </c>
      <c r="D52" s="211">
        <f t="shared" si="3"/>
        <v>8.3271899999999981</v>
      </c>
      <c r="E52" s="211">
        <v>0.98719000000000001</v>
      </c>
      <c r="F52" s="211">
        <v>0.34</v>
      </c>
      <c r="G52" s="211">
        <v>1.05</v>
      </c>
      <c r="H52" s="211">
        <v>0.49</v>
      </c>
      <c r="I52" s="211">
        <v>0.71</v>
      </c>
      <c r="J52" s="211">
        <v>0.42</v>
      </c>
      <c r="K52" s="211">
        <v>0.13</v>
      </c>
      <c r="L52" s="211">
        <v>1.0900000000000001</v>
      </c>
      <c r="M52" s="211">
        <v>0.81</v>
      </c>
      <c r="N52" s="211">
        <v>0</v>
      </c>
      <c r="O52" s="211">
        <v>0.92</v>
      </c>
      <c r="P52" s="211">
        <v>0.88</v>
      </c>
      <c r="Q52" s="211">
        <v>0</v>
      </c>
      <c r="R52" s="211">
        <v>0</v>
      </c>
      <c r="S52" s="211">
        <v>0</v>
      </c>
      <c r="T52" s="211">
        <v>0</v>
      </c>
      <c r="U52" s="211">
        <v>0</v>
      </c>
      <c r="V52" s="211">
        <v>0</v>
      </c>
      <c r="W52" s="211">
        <v>0</v>
      </c>
      <c r="X52" s="211">
        <v>0</v>
      </c>
      <c r="Y52" s="211">
        <v>0.5</v>
      </c>
    </row>
    <row r="53" spans="1:25" ht="15.75">
      <c r="A53" s="47" t="s">
        <v>333</v>
      </c>
      <c r="B53" s="48" t="s">
        <v>80</v>
      </c>
      <c r="C53" s="54" t="s">
        <v>81</v>
      </c>
      <c r="D53" s="211">
        <f t="shared" si="3"/>
        <v>0</v>
      </c>
      <c r="E53" s="211">
        <v>0</v>
      </c>
      <c r="F53" s="211">
        <v>0</v>
      </c>
      <c r="G53" s="211">
        <v>0</v>
      </c>
      <c r="H53" s="211">
        <v>0</v>
      </c>
      <c r="I53" s="211">
        <v>0</v>
      </c>
      <c r="J53" s="211">
        <v>0</v>
      </c>
      <c r="K53" s="211">
        <v>0</v>
      </c>
      <c r="L53" s="211">
        <v>0</v>
      </c>
      <c r="M53" s="211">
        <v>0</v>
      </c>
      <c r="N53" s="211">
        <v>0</v>
      </c>
      <c r="O53" s="211">
        <v>0</v>
      </c>
      <c r="P53" s="211">
        <v>0</v>
      </c>
      <c r="Q53" s="211">
        <v>0</v>
      </c>
      <c r="R53" s="211">
        <v>0</v>
      </c>
      <c r="S53" s="211">
        <v>0</v>
      </c>
      <c r="T53" s="211">
        <v>0</v>
      </c>
      <c r="U53" s="211">
        <v>0</v>
      </c>
      <c r="V53" s="211">
        <v>0</v>
      </c>
      <c r="W53" s="211">
        <v>0</v>
      </c>
      <c r="X53" s="211">
        <v>0</v>
      </c>
      <c r="Y53" s="211">
        <v>0</v>
      </c>
    </row>
    <row r="54" spans="1:25" ht="15.75">
      <c r="A54" s="47" t="s">
        <v>334</v>
      </c>
      <c r="B54" s="48" t="s">
        <v>82</v>
      </c>
      <c r="C54" s="54" t="s">
        <v>83</v>
      </c>
      <c r="D54" s="211">
        <f t="shared" si="3"/>
        <v>0.48000000000000004</v>
      </c>
      <c r="E54" s="211">
        <v>0</v>
      </c>
      <c r="F54" s="211">
        <v>0</v>
      </c>
      <c r="G54" s="211">
        <v>0</v>
      </c>
      <c r="H54" s="211">
        <v>0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0.45</v>
      </c>
      <c r="O54" s="211">
        <v>0</v>
      </c>
      <c r="P54" s="211">
        <v>0</v>
      </c>
      <c r="Q54" s="211">
        <v>0</v>
      </c>
      <c r="R54" s="211">
        <v>0</v>
      </c>
      <c r="S54" s="211">
        <v>0.02</v>
      </c>
      <c r="T54" s="211">
        <v>0</v>
      </c>
      <c r="U54" s="211">
        <v>0.01</v>
      </c>
      <c r="V54" s="211">
        <v>0</v>
      </c>
      <c r="W54" s="211">
        <v>0</v>
      </c>
      <c r="X54" s="211">
        <v>0</v>
      </c>
      <c r="Y54" s="211">
        <v>0</v>
      </c>
    </row>
    <row r="55" spans="1:25" ht="15.75">
      <c r="A55" s="47" t="s">
        <v>335</v>
      </c>
      <c r="B55" s="48" t="s">
        <v>84</v>
      </c>
      <c r="C55" s="54" t="s">
        <v>85</v>
      </c>
      <c r="D55" s="211">
        <f t="shared" si="3"/>
        <v>1082.76</v>
      </c>
      <c r="E55" s="211">
        <v>23.14</v>
      </c>
      <c r="F55" s="211">
        <v>26.85</v>
      </c>
      <c r="G55" s="211">
        <v>109.43</v>
      </c>
      <c r="H55" s="211">
        <v>21.05</v>
      </c>
      <c r="I55" s="211">
        <v>60.05</v>
      </c>
      <c r="J55" s="211">
        <v>229.74</v>
      </c>
      <c r="K55" s="211">
        <v>15.46</v>
      </c>
      <c r="L55" s="211">
        <v>21.3</v>
      </c>
      <c r="M55" s="211">
        <v>4.62</v>
      </c>
      <c r="N55" s="211">
        <v>9.43</v>
      </c>
      <c r="O55" s="211">
        <v>19.66</v>
      </c>
      <c r="P55" s="211">
        <v>4.96</v>
      </c>
      <c r="Q55" s="211">
        <v>108.75</v>
      </c>
      <c r="R55" s="211">
        <v>56.05</v>
      </c>
      <c r="S55" s="211">
        <v>69.069999999999993</v>
      </c>
      <c r="T55" s="211">
        <v>31.63</v>
      </c>
      <c r="U55" s="211">
        <v>78.510000000000005</v>
      </c>
      <c r="V55" s="211">
        <v>44.56</v>
      </c>
      <c r="W55" s="211">
        <v>33.18</v>
      </c>
      <c r="X55" s="211">
        <v>13.33</v>
      </c>
      <c r="Y55" s="211">
        <v>101.99</v>
      </c>
    </row>
    <row r="56" spans="1:25" ht="15.75">
      <c r="A56" s="47" t="s">
        <v>336</v>
      </c>
      <c r="B56" s="48" t="s">
        <v>86</v>
      </c>
      <c r="C56" s="54" t="s">
        <v>87</v>
      </c>
      <c r="D56" s="211">
        <f t="shared" si="3"/>
        <v>19.71</v>
      </c>
      <c r="E56" s="211">
        <v>0.26</v>
      </c>
      <c r="F56" s="211">
        <v>0.54</v>
      </c>
      <c r="G56" s="211">
        <v>0</v>
      </c>
      <c r="H56" s="211">
        <v>0.14000000000000001</v>
      </c>
      <c r="I56" s="211">
        <v>0.21</v>
      </c>
      <c r="J56" s="211">
        <v>0</v>
      </c>
      <c r="K56" s="211">
        <v>0</v>
      </c>
      <c r="L56" s="211">
        <v>0.03</v>
      </c>
      <c r="M56" s="211">
        <v>1.61</v>
      </c>
      <c r="N56" s="211">
        <v>0.86</v>
      </c>
      <c r="O56" s="211">
        <v>2.1</v>
      </c>
      <c r="P56" s="211">
        <v>1.9</v>
      </c>
      <c r="Q56" s="211">
        <v>0</v>
      </c>
      <c r="R56" s="211">
        <v>2.0099999999999998</v>
      </c>
      <c r="S56" s="211">
        <v>9.44</v>
      </c>
      <c r="T56" s="211">
        <v>0</v>
      </c>
      <c r="U56" s="211">
        <v>0.2</v>
      </c>
      <c r="V56" s="211">
        <v>0</v>
      </c>
      <c r="W56" s="211">
        <v>0.41</v>
      </c>
      <c r="X56" s="211">
        <v>0</v>
      </c>
      <c r="Y56" s="211">
        <v>0</v>
      </c>
    </row>
    <row r="57" spans="1:25" ht="15.75">
      <c r="A57" s="47" t="s">
        <v>337</v>
      </c>
      <c r="B57" s="48" t="s">
        <v>88</v>
      </c>
      <c r="C57" s="54" t="s">
        <v>89</v>
      </c>
      <c r="D57" s="211">
        <f t="shared" si="3"/>
        <v>0</v>
      </c>
      <c r="E57" s="211">
        <v>0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1">
        <v>0</v>
      </c>
      <c r="W57" s="211">
        <v>0</v>
      </c>
      <c r="X57" s="211">
        <v>0</v>
      </c>
      <c r="Y57" s="211">
        <v>0</v>
      </c>
    </row>
    <row r="58" spans="1:25" s="42" customFormat="1" ht="15.75">
      <c r="A58" s="55">
        <v>3</v>
      </c>
      <c r="B58" s="56" t="s">
        <v>90</v>
      </c>
      <c r="C58" s="75" t="s">
        <v>91</v>
      </c>
      <c r="D58" s="210">
        <f t="shared" si="3"/>
        <v>1408.0832</v>
      </c>
      <c r="E58" s="210">
        <v>42.630199999999995</v>
      </c>
      <c r="F58" s="210">
        <v>178.96</v>
      </c>
      <c r="G58" s="210">
        <v>61.87</v>
      </c>
      <c r="H58" s="210">
        <v>49.16</v>
      </c>
      <c r="I58" s="210">
        <v>75.12</v>
      </c>
      <c r="J58" s="210">
        <v>19.11</v>
      </c>
      <c r="K58" s="210">
        <v>24.67</v>
      </c>
      <c r="L58" s="210">
        <v>72.27</v>
      </c>
      <c r="M58" s="210">
        <v>8.09</v>
      </c>
      <c r="N58" s="210">
        <v>15.13</v>
      </c>
      <c r="O58" s="210">
        <v>7.47</v>
      </c>
      <c r="P58" s="210">
        <v>18.29</v>
      </c>
      <c r="Q58" s="210">
        <v>3.19</v>
      </c>
      <c r="R58" s="210">
        <v>0.66</v>
      </c>
      <c r="S58" s="210">
        <v>3.6929999999999996</v>
      </c>
      <c r="T58" s="210">
        <v>0.23</v>
      </c>
      <c r="U58" s="210">
        <v>213.32</v>
      </c>
      <c r="V58" s="210">
        <v>79.150000000000006</v>
      </c>
      <c r="W58" s="210">
        <v>20.07</v>
      </c>
      <c r="X58" s="210">
        <v>3.22</v>
      </c>
      <c r="Y58" s="210">
        <v>511.78</v>
      </c>
    </row>
    <row r="59" spans="1:25" ht="15.75">
      <c r="A59" s="55">
        <v>4</v>
      </c>
      <c r="B59" s="87" t="s">
        <v>92</v>
      </c>
      <c r="C59" s="88" t="s">
        <v>93</v>
      </c>
      <c r="D59" s="211">
        <f t="shared" si="3"/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11">
        <v>0</v>
      </c>
      <c r="L59" s="211">
        <v>0</v>
      </c>
      <c r="M59" s="211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1">
        <v>0</v>
      </c>
      <c r="W59" s="211">
        <v>0</v>
      </c>
      <c r="X59" s="211">
        <v>0</v>
      </c>
      <c r="Y59" s="211">
        <v>0</v>
      </c>
    </row>
    <row r="60" spans="1:25" ht="15.75">
      <c r="A60" s="55">
        <v>5</v>
      </c>
      <c r="B60" s="87" t="s">
        <v>94</v>
      </c>
      <c r="C60" s="88" t="s">
        <v>95</v>
      </c>
      <c r="D60" s="211">
        <f t="shared" si="3"/>
        <v>0</v>
      </c>
      <c r="E60" s="211">
        <v>0</v>
      </c>
      <c r="F60" s="211">
        <v>0</v>
      </c>
      <c r="G60" s="211">
        <v>0</v>
      </c>
      <c r="H60" s="211">
        <v>0</v>
      </c>
      <c r="I60" s="211">
        <v>0</v>
      </c>
      <c r="J60" s="211">
        <v>0</v>
      </c>
      <c r="K60" s="211">
        <v>0</v>
      </c>
      <c r="L60" s="211">
        <v>0</v>
      </c>
      <c r="M60" s="211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1">
        <v>0</v>
      </c>
      <c r="W60" s="211">
        <v>0</v>
      </c>
      <c r="X60" s="211">
        <v>0</v>
      </c>
      <c r="Y60" s="211">
        <v>0</v>
      </c>
    </row>
    <row r="61" spans="1:25" ht="15.75">
      <c r="A61" s="61">
        <v>6</v>
      </c>
      <c r="B61" s="89" t="s">
        <v>96</v>
      </c>
      <c r="C61" s="90" t="s">
        <v>97</v>
      </c>
      <c r="D61" s="210">
        <f t="shared" si="3"/>
        <v>1416.73</v>
      </c>
      <c r="E61" s="212">
        <v>1416.73</v>
      </c>
      <c r="F61" s="212">
        <v>0</v>
      </c>
      <c r="G61" s="212">
        <v>0</v>
      </c>
      <c r="H61" s="212">
        <v>0</v>
      </c>
      <c r="I61" s="212">
        <v>0</v>
      </c>
      <c r="J61" s="212">
        <v>0</v>
      </c>
      <c r="K61" s="212">
        <v>0</v>
      </c>
      <c r="L61" s="212">
        <v>0</v>
      </c>
      <c r="M61" s="212">
        <v>0</v>
      </c>
      <c r="N61" s="212">
        <v>0</v>
      </c>
      <c r="O61" s="212">
        <v>0</v>
      </c>
      <c r="P61" s="212">
        <v>0</v>
      </c>
      <c r="Q61" s="212">
        <v>0</v>
      </c>
      <c r="R61" s="212">
        <v>0</v>
      </c>
      <c r="S61" s="212">
        <v>0</v>
      </c>
      <c r="T61" s="212">
        <v>0</v>
      </c>
      <c r="U61" s="212">
        <v>0</v>
      </c>
      <c r="V61" s="212">
        <v>0</v>
      </c>
      <c r="W61" s="212">
        <v>0</v>
      </c>
      <c r="X61" s="212">
        <v>0</v>
      </c>
      <c r="Y61" s="212">
        <v>0</v>
      </c>
    </row>
    <row r="62" spans="1:25">
      <c r="B62" s="137" t="s">
        <v>98</v>
      </c>
      <c r="C62" s="31"/>
    </row>
    <row r="64" spans="1:25" ht="15.75">
      <c r="D64" s="65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</row>
    <row r="66" spans="4:18">
      <c r="D66" s="43"/>
    </row>
    <row r="67" spans="4:18">
      <c r="D67" s="43"/>
    </row>
    <row r="68" spans="4:18">
      <c r="R68" s="208" t="s">
        <v>308</v>
      </c>
    </row>
  </sheetData>
  <mergeCells count="6">
    <mergeCell ref="A2:Y2"/>
    <mergeCell ref="A4:A5"/>
    <mergeCell ref="B4:B5"/>
    <mergeCell ref="C4:C5"/>
    <mergeCell ref="D4:D5"/>
    <mergeCell ref="E4:Y4"/>
  </mergeCells>
  <phoneticPr fontId="2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A2" sqref="A2:F16"/>
    </sheetView>
  </sheetViews>
  <sheetFormatPr defaultRowHeight="18.75"/>
  <cols>
    <col min="1" max="1" width="8.140625" style="337" customWidth="1"/>
    <col min="2" max="2" width="30.42578125" style="337" customWidth="1"/>
    <col min="3" max="3" width="9.28515625" style="337" customWidth="1"/>
    <col min="4" max="4" width="12.5703125" style="337" customWidth="1"/>
    <col min="5" max="5" width="9.5703125" style="337" customWidth="1"/>
    <col min="6" max="6" width="13" style="337" customWidth="1"/>
    <col min="7" max="16384" width="9.140625" style="337"/>
  </cols>
  <sheetData>
    <row r="1" spans="1:6" ht="61.5" customHeight="1">
      <c r="A1" s="655" t="s">
        <v>595</v>
      </c>
      <c r="B1" s="656"/>
      <c r="C1" s="656"/>
      <c r="D1" s="656"/>
      <c r="E1" s="656"/>
      <c r="F1" s="656"/>
    </row>
    <row r="2" spans="1:6" ht="66" customHeight="1">
      <c r="A2" s="335" t="s">
        <v>2</v>
      </c>
      <c r="B2" s="335" t="s">
        <v>153</v>
      </c>
      <c r="C2" s="336" t="s">
        <v>367</v>
      </c>
      <c r="D2" s="336" t="s">
        <v>365</v>
      </c>
      <c r="E2" s="335" t="s">
        <v>361</v>
      </c>
      <c r="F2" s="336" t="s">
        <v>366</v>
      </c>
    </row>
    <row r="3" spans="1:6" ht="24.95" customHeight="1">
      <c r="A3" s="335" t="s">
        <v>207</v>
      </c>
      <c r="B3" s="338" t="s">
        <v>8</v>
      </c>
      <c r="C3" s="339">
        <f>SUM(C4:C7)</f>
        <v>147.11000000000001</v>
      </c>
      <c r="D3" s="340"/>
      <c r="E3" s="340"/>
      <c r="F3" s="339">
        <f>SUM(F4:F7)</f>
        <v>5694.1290000000008</v>
      </c>
    </row>
    <row r="4" spans="1:6" ht="24.95" customHeight="1">
      <c r="A4" s="341">
        <v>1</v>
      </c>
      <c r="B4" s="342" t="s">
        <v>11</v>
      </c>
      <c r="C4" s="343">
        <v>0.2</v>
      </c>
      <c r="D4" s="344">
        <v>158</v>
      </c>
      <c r="E4" s="344">
        <v>1.05</v>
      </c>
      <c r="F4" s="343">
        <f>C4*D4*E4</f>
        <v>33.18</v>
      </c>
    </row>
    <row r="5" spans="1:6" ht="40.5" customHeight="1">
      <c r="A5" s="341">
        <v>2</v>
      </c>
      <c r="B5" s="345" t="s">
        <v>364</v>
      </c>
      <c r="C5" s="343">
        <v>8.24</v>
      </c>
      <c r="D5" s="344">
        <v>158</v>
      </c>
      <c r="E5" s="344">
        <v>1.05</v>
      </c>
      <c r="F5" s="343">
        <f t="shared" ref="F5:F11" si="0">C5*D5*E5</f>
        <v>1367.0160000000001</v>
      </c>
    </row>
    <row r="6" spans="1:6" ht="24.95" customHeight="1">
      <c r="A6" s="341">
        <v>3</v>
      </c>
      <c r="B6" s="342" t="s">
        <v>17</v>
      </c>
      <c r="C6" s="343">
        <v>1.59</v>
      </c>
      <c r="D6" s="344">
        <v>158</v>
      </c>
      <c r="E6" s="344">
        <v>1.05</v>
      </c>
      <c r="F6" s="343">
        <f t="shared" si="0"/>
        <v>263.78100000000001</v>
      </c>
    </row>
    <row r="7" spans="1:6" ht="24.95" customHeight="1">
      <c r="A7" s="341">
        <v>4</v>
      </c>
      <c r="B7" s="342" t="s">
        <v>23</v>
      </c>
      <c r="C7" s="343">
        <v>137.08000000000001</v>
      </c>
      <c r="D7" s="344">
        <v>28</v>
      </c>
      <c r="E7" s="344">
        <v>1.05</v>
      </c>
      <c r="F7" s="343">
        <f t="shared" si="0"/>
        <v>4030.1520000000005</v>
      </c>
    </row>
    <row r="8" spans="1:6" s="346" customFormat="1" ht="24.95" customHeight="1">
      <c r="A8" s="335" t="s">
        <v>268</v>
      </c>
      <c r="B8" s="338" t="s">
        <v>362</v>
      </c>
      <c r="C8" s="339">
        <f>SUM(C9:C10)</f>
        <v>2.29</v>
      </c>
      <c r="D8" s="340"/>
      <c r="E8" s="340"/>
      <c r="F8" s="339">
        <f>SUM(F9:F10)</f>
        <v>16741.060000000005</v>
      </c>
    </row>
    <row r="9" spans="1:6" ht="24.95" customHeight="1">
      <c r="A9" s="341">
        <v>1</v>
      </c>
      <c r="B9" s="342" t="s">
        <v>64</v>
      </c>
      <c r="C9" s="343">
        <v>1.1200000000000001</v>
      </c>
      <c r="D9" s="344">
        <v>11900</v>
      </c>
      <c r="E9" s="344">
        <v>1.1000000000000001</v>
      </c>
      <c r="F9" s="343">
        <f t="shared" si="0"/>
        <v>14660.800000000003</v>
      </c>
    </row>
    <row r="10" spans="1:6" ht="24.95" customHeight="1">
      <c r="A10" s="341">
        <v>2</v>
      </c>
      <c r="B10" s="342" t="s">
        <v>62</v>
      </c>
      <c r="C10" s="343">
        <v>1.17</v>
      </c>
      <c r="D10" s="344"/>
      <c r="E10" s="344"/>
      <c r="F10" s="343">
        <f>SUM(F11:F15)</f>
        <v>2080.2600000000002</v>
      </c>
    </row>
    <row r="11" spans="1:6" ht="24.95" customHeight="1">
      <c r="A11" s="341"/>
      <c r="B11" s="342" t="s">
        <v>178</v>
      </c>
      <c r="C11" s="607">
        <v>0.03</v>
      </c>
      <c r="D11" s="344">
        <v>2560</v>
      </c>
      <c r="E11" s="344">
        <v>1.05</v>
      </c>
      <c r="F11" s="343">
        <f t="shared" si="0"/>
        <v>80.64</v>
      </c>
    </row>
    <row r="12" spans="1:6" ht="24.95" customHeight="1">
      <c r="A12" s="341"/>
      <c r="B12" s="342" t="s">
        <v>177</v>
      </c>
      <c r="C12" s="607">
        <v>0.2</v>
      </c>
      <c r="D12" s="344">
        <v>6090</v>
      </c>
      <c r="E12" s="344">
        <v>1.05</v>
      </c>
      <c r="F12" s="343">
        <f>C12*D12*E12</f>
        <v>1278.9000000000001</v>
      </c>
    </row>
    <row r="13" spans="1:6" ht="24.95" customHeight="1">
      <c r="A13" s="341"/>
      <c r="B13" s="342" t="s">
        <v>175</v>
      </c>
      <c r="C13" s="607">
        <v>7.0000000000000007E-2</v>
      </c>
      <c r="D13" s="344">
        <v>720</v>
      </c>
      <c r="E13" s="344">
        <v>1.05</v>
      </c>
      <c r="F13" s="343">
        <f>C13*D13*E13</f>
        <v>52.920000000000009</v>
      </c>
    </row>
    <row r="14" spans="1:6" ht="24.95" customHeight="1">
      <c r="A14" s="341"/>
      <c r="B14" s="342" t="s">
        <v>176</v>
      </c>
      <c r="C14" s="343">
        <v>0.1</v>
      </c>
      <c r="D14" s="344">
        <v>1740</v>
      </c>
      <c r="E14" s="344">
        <v>1.05</v>
      </c>
      <c r="F14" s="343">
        <f>C14*D14*E14</f>
        <v>182.70000000000002</v>
      </c>
    </row>
    <row r="15" spans="1:6" ht="24.95" customHeight="1">
      <c r="A15" s="341"/>
      <c r="B15" s="342" t="s">
        <v>193</v>
      </c>
      <c r="C15" s="343">
        <v>0.77</v>
      </c>
      <c r="D15" s="344">
        <v>600</v>
      </c>
      <c r="E15" s="344">
        <v>1.05</v>
      </c>
      <c r="F15" s="343">
        <f>C15*D15*E15</f>
        <v>485.1</v>
      </c>
    </row>
    <row r="16" spans="1:6" s="346" customFormat="1" ht="24.95" customHeight="1">
      <c r="A16" s="653" t="s">
        <v>363</v>
      </c>
      <c r="B16" s="654"/>
      <c r="C16" s="339">
        <f>C8+C3</f>
        <v>149.4</v>
      </c>
      <c r="D16" s="340"/>
      <c r="E16" s="340"/>
      <c r="F16" s="339">
        <f>F8+F3</f>
        <v>22435.189000000006</v>
      </c>
    </row>
  </sheetData>
  <mergeCells count="2">
    <mergeCell ref="A16:B16"/>
    <mergeCell ref="A1:F1"/>
  </mergeCells>
  <phoneticPr fontId="22" type="noConversion"/>
  <pageMargins left="1.1811023622047245" right="0.51181102362204722" top="1.1811023622047245" bottom="1.1811023622047245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"/>
  <sheetViews>
    <sheetView topLeftCell="A2" workbookViewId="0">
      <selection activeCell="H7" sqref="H7"/>
    </sheetView>
  </sheetViews>
  <sheetFormatPr defaultRowHeight="18.75"/>
  <cols>
    <col min="1" max="1" width="6.85546875" style="337" customWidth="1"/>
    <col min="2" max="2" width="24.5703125" style="337" customWidth="1"/>
    <col min="3" max="3" width="11.7109375" style="337" customWidth="1"/>
    <col min="4" max="4" width="12.85546875" style="337" customWidth="1"/>
    <col min="5" max="5" width="13.85546875" style="337" customWidth="1"/>
    <col min="6" max="6" width="13" style="337" customWidth="1"/>
    <col min="7" max="16384" width="9.140625" style="337"/>
  </cols>
  <sheetData>
    <row r="1" spans="1:6" ht="41.25" customHeight="1">
      <c r="A1" s="655" t="s">
        <v>596</v>
      </c>
      <c r="B1" s="656"/>
      <c r="C1" s="656"/>
      <c r="D1" s="656"/>
      <c r="E1" s="656"/>
      <c r="F1" s="656"/>
    </row>
    <row r="2" spans="1:6" ht="66" customHeight="1">
      <c r="A2" s="335" t="s">
        <v>2</v>
      </c>
      <c r="B2" s="335" t="s">
        <v>153</v>
      </c>
      <c r="C2" s="336" t="s">
        <v>367</v>
      </c>
      <c r="D2" s="336" t="s">
        <v>365</v>
      </c>
      <c r="E2" s="336" t="s">
        <v>368</v>
      </c>
      <c r="F2" s="336" t="s">
        <v>366</v>
      </c>
    </row>
    <row r="3" spans="1:6" ht="25.5" customHeight="1">
      <c r="A3" s="335" t="s">
        <v>207</v>
      </c>
      <c r="B3" s="338" t="s">
        <v>369</v>
      </c>
      <c r="C3" s="339">
        <f>SUM(C4:C5)</f>
        <v>11.51</v>
      </c>
      <c r="D3" s="339"/>
      <c r="E3" s="339"/>
      <c r="F3" s="350">
        <f>SUM(F4:F5)</f>
        <v>27104.3</v>
      </c>
    </row>
    <row r="4" spans="1:6" ht="30" customHeight="1">
      <c r="A4" s="341">
        <v>1</v>
      </c>
      <c r="B4" s="342" t="s">
        <v>64</v>
      </c>
      <c r="C4" s="343">
        <v>0.28999999999999998</v>
      </c>
      <c r="D4" s="347">
        <v>11900</v>
      </c>
      <c r="E4" s="348">
        <v>1</v>
      </c>
      <c r="F4" s="349">
        <f>C4*D4</f>
        <v>3450.9999999999995</v>
      </c>
    </row>
    <row r="5" spans="1:6" ht="25.5" customHeight="1">
      <c r="A5" s="341">
        <v>2</v>
      </c>
      <c r="B5" s="345" t="s">
        <v>370</v>
      </c>
      <c r="C5" s="343">
        <f>SUM(C6:C10)</f>
        <v>11.22</v>
      </c>
      <c r="D5" s="344"/>
      <c r="E5" s="344"/>
      <c r="F5" s="349">
        <f>SUM(F6:F10)</f>
        <v>23653.3</v>
      </c>
    </row>
    <row r="6" spans="1:6" ht="30" customHeight="1">
      <c r="A6" s="341"/>
      <c r="B6" s="342" t="s">
        <v>166</v>
      </c>
      <c r="C6" s="343">
        <v>7.64</v>
      </c>
      <c r="D6" s="344">
        <v>1740</v>
      </c>
      <c r="E6" s="348">
        <v>1</v>
      </c>
      <c r="F6" s="349">
        <f>C6*D6</f>
        <v>13293.599999999999</v>
      </c>
    </row>
    <row r="7" spans="1:6" ht="30" customHeight="1">
      <c r="A7" s="341"/>
      <c r="B7" s="342" t="s">
        <v>175</v>
      </c>
      <c r="C7" s="343">
        <v>2.1</v>
      </c>
      <c r="D7" s="347">
        <v>720</v>
      </c>
      <c r="E7" s="348">
        <v>1</v>
      </c>
      <c r="F7" s="349">
        <f>C7*D7</f>
        <v>1512</v>
      </c>
    </row>
    <row r="8" spans="1:6" ht="30" customHeight="1">
      <c r="A8" s="341"/>
      <c r="B8" s="342" t="s">
        <v>177</v>
      </c>
      <c r="C8" s="343">
        <v>0.15</v>
      </c>
      <c r="D8" s="347">
        <v>6090</v>
      </c>
      <c r="E8" s="348">
        <v>1</v>
      </c>
      <c r="F8" s="349">
        <f>C8*D8</f>
        <v>913.5</v>
      </c>
    </row>
    <row r="9" spans="1:6" ht="30" customHeight="1">
      <c r="A9" s="341"/>
      <c r="B9" s="342" t="s">
        <v>186</v>
      </c>
      <c r="C9" s="343">
        <v>1.28</v>
      </c>
      <c r="D9" s="344">
        <v>6090</v>
      </c>
      <c r="E9" s="348">
        <v>1</v>
      </c>
      <c r="F9" s="349">
        <f>C9*D9</f>
        <v>7795.2</v>
      </c>
    </row>
    <row r="10" spans="1:6" ht="30" customHeight="1">
      <c r="A10" s="341"/>
      <c r="B10" s="342" t="s">
        <v>183</v>
      </c>
      <c r="C10" s="343">
        <v>0.05</v>
      </c>
      <c r="D10" s="344">
        <v>2780</v>
      </c>
      <c r="E10" s="348">
        <v>1</v>
      </c>
      <c r="F10" s="349">
        <f>C10*D10</f>
        <v>139</v>
      </c>
    </row>
    <row r="11" spans="1:6" s="346" customFormat="1" ht="24.95" customHeight="1">
      <c r="A11" s="653" t="s">
        <v>363</v>
      </c>
      <c r="B11" s="654"/>
      <c r="C11" s="339">
        <f>C3</f>
        <v>11.51</v>
      </c>
      <c r="D11" s="340"/>
      <c r="E11" s="340"/>
      <c r="F11" s="350">
        <f>F3</f>
        <v>27104.3</v>
      </c>
    </row>
  </sheetData>
  <mergeCells count="2">
    <mergeCell ref="A11:B11"/>
    <mergeCell ref="A1:F1"/>
  </mergeCells>
  <phoneticPr fontId="22" type="noConversion"/>
  <pageMargins left="1.1811023622047245" right="0.51181102362204722" top="1.1811023622047245" bottom="1.1811023622047245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6"/>
  <sheetViews>
    <sheetView topLeftCell="A54" workbookViewId="0">
      <selection activeCell="I5" sqref="I5"/>
    </sheetView>
  </sheetViews>
  <sheetFormatPr defaultColWidth="9" defaultRowHeight="15"/>
  <cols>
    <col min="1" max="1" width="7.28515625" customWidth="1"/>
    <col min="2" max="2" width="22.28515625" style="333" customWidth="1"/>
    <col min="3" max="3" width="6.7109375" customWidth="1"/>
    <col min="4" max="4" width="12.5703125" customWidth="1"/>
    <col min="5" max="5" width="8.28515625" customWidth="1"/>
    <col min="6" max="6" width="11.7109375" customWidth="1"/>
    <col min="7" max="7" width="8" customWidth="1"/>
    <col min="8" max="8" width="8.85546875" customWidth="1"/>
    <col min="9" max="9" width="12.5703125" customWidth="1"/>
    <col min="13" max="14" width="10.140625" bestFit="1" customWidth="1"/>
  </cols>
  <sheetData>
    <row r="1" spans="1:15" ht="37.5" customHeight="1">
      <c r="A1" s="656" t="s">
        <v>360</v>
      </c>
      <c r="B1" s="656"/>
      <c r="C1" s="656"/>
      <c r="D1" s="656"/>
      <c r="E1" s="656"/>
      <c r="F1" s="656"/>
      <c r="G1" s="656"/>
      <c r="H1" s="656"/>
    </row>
    <row r="2" spans="1:15" ht="72" customHeight="1">
      <c r="A2" s="313" t="s">
        <v>2</v>
      </c>
      <c r="B2" s="313" t="s">
        <v>100</v>
      </c>
      <c r="C2" s="313" t="s">
        <v>4</v>
      </c>
      <c r="D2" s="657" t="s">
        <v>593</v>
      </c>
      <c r="E2" s="658"/>
      <c r="F2" s="657" t="s">
        <v>594</v>
      </c>
      <c r="G2" s="658"/>
      <c r="H2" s="312" t="s">
        <v>356</v>
      </c>
    </row>
    <row r="3" spans="1:15" ht="58.5" customHeight="1">
      <c r="A3" s="313"/>
      <c r="B3" s="313"/>
      <c r="C3" s="313"/>
      <c r="D3" s="314" t="s">
        <v>155</v>
      </c>
      <c r="E3" s="314" t="s">
        <v>305</v>
      </c>
      <c r="F3" s="314" t="s">
        <v>155</v>
      </c>
      <c r="G3" s="314" t="s">
        <v>305</v>
      </c>
      <c r="H3" s="312"/>
    </row>
    <row r="4" spans="1:15" s="316" customFormat="1" ht="15.75">
      <c r="A4" s="315" t="s">
        <v>108</v>
      </c>
      <c r="B4" s="315" t="s">
        <v>109</v>
      </c>
      <c r="C4" s="315" t="s">
        <v>110</v>
      </c>
      <c r="D4" s="315" t="s">
        <v>357</v>
      </c>
      <c r="E4" s="315" t="s">
        <v>358</v>
      </c>
      <c r="F4" s="315" t="s">
        <v>359</v>
      </c>
      <c r="G4" s="315"/>
      <c r="H4" s="315" t="s">
        <v>243</v>
      </c>
    </row>
    <row r="5" spans="1:15" ht="40.5" customHeight="1">
      <c r="A5" s="314"/>
      <c r="B5" s="314" t="s">
        <v>7</v>
      </c>
      <c r="C5" s="318"/>
      <c r="D5" s="319">
        <v>122521.21</v>
      </c>
      <c r="E5" s="314">
        <v>100</v>
      </c>
      <c r="F5" s="319">
        <v>122521.21</v>
      </c>
      <c r="G5" s="314">
        <v>100</v>
      </c>
      <c r="H5" s="320"/>
    </row>
    <row r="6" spans="1:15" ht="22.5" customHeight="1">
      <c r="A6" s="317">
        <v>1</v>
      </c>
      <c r="B6" s="317" t="s">
        <v>8</v>
      </c>
      <c r="C6" s="314" t="s">
        <v>9</v>
      </c>
      <c r="D6" s="321">
        <f>VLOOKUP(C6,H1.HT!C8:D58,2,0)</f>
        <v>115896.17150800001</v>
      </c>
      <c r="E6" s="322">
        <f t="shared" ref="E6:E14" si="0">D6/I6*100</f>
        <v>94.592741540831994</v>
      </c>
      <c r="F6" s="321">
        <f>VLOOKUP(C6,H6.KH!C8:D58,2,0)</f>
        <v>115749.94150800002</v>
      </c>
      <c r="G6" s="322">
        <f t="shared" ref="G6:G14" si="1">F6/I6*100</f>
        <v>94.473390776992829</v>
      </c>
      <c r="H6" s="321">
        <f t="shared" ref="H6:H12" si="2">F6-D6</f>
        <v>-146.22999999999593</v>
      </c>
      <c r="I6" s="323">
        <v>122521.21</v>
      </c>
      <c r="J6">
        <f>VLOOKUP(C6,'Phu Bieu 6'!C8:D58,2,0)</f>
        <v>-146.22999999999996</v>
      </c>
      <c r="K6" s="323">
        <f>J6-H6</f>
        <v>-4.0358827391173691E-12</v>
      </c>
      <c r="L6">
        <v>-146.22999999999996</v>
      </c>
      <c r="M6" s="323">
        <f>D6+D17+D55</f>
        <v>122521.23997000001</v>
      </c>
      <c r="N6" s="323">
        <f>F6+F17+F55</f>
        <v>122521.23997000002</v>
      </c>
      <c r="O6" s="323">
        <f>H6-L6</f>
        <v>4.0358827391173691E-12</v>
      </c>
    </row>
    <row r="7" spans="1:15" ht="23.25" customHeight="1">
      <c r="A7" s="324" t="s">
        <v>10</v>
      </c>
      <c r="B7" s="324" t="s">
        <v>11</v>
      </c>
      <c r="C7" s="318" t="s">
        <v>12</v>
      </c>
      <c r="D7" s="325">
        <f>VLOOKUP(C7,H1.HT!C9:D59,2,0)</f>
        <v>1150.0665000000001</v>
      </c>
      <c r="E7" s="326">
        <f t="shared" si="0"/>
        <v>0.93866727238492009</v>
      </c>
      <c r="F7" s="325">
        <f>VLOOKUP(C7,H6.KH!C9:D59,2,0)</f>
        <v>1149.8665000000001</v>
      </c>
      <c r="G7" s="326">
        <f t="shared" si="1"/>
        <v>0.93850403534212568</v>
      </c>
      <c r="H7" s="325">
        <f t="shared" si="2"/>
        <v>-0.20000000000004547</v>
      </c>
      <c r="I7" s="323">
        <v>122521.21</v>
      </c>
      <c r="J7">
        <f>VLOOKUP(C7,'Phu Bieu 6'!C9:D59,2,0)</f>
        <v>-0.2</v>
      </c>
      <c r="K7" s="323">
        <f t="shared" ref="K7:K56" si="3">J7-H7</f>
        <v>4.546363285840016E-14</v>
      </c>
      <c r="L7">
        <v>-0.2</v>
      </c>
      <c r="O7" s="323">
        <f t="shared" ref="O7:O55" si="4">H7-L7</f>
        <v>-4.546363285840016E-14</v>
      </c>
    </row>
    <row r="8" spans="1:15" ht="33" customHeight="1">
      <c r="A8" s="327"/>
      <c r="B8" s="327" t="s">
        <v>13</v>
      </c>
      <c r="C8" s="328" t="s">
        <v>14</v>
      </c>
      <c r="D8" s="325">
        <f>VLOOKUP(C8,H1.HT!C10:D60,2,0)</f>
        <v>1079.3765000000001</v>
      </c>
      <c r="E8" s="326">
        <f t="shared" si="0"/>
        <v>0.88097113960921547</v>
      </c>
      <c r="F8" s="325">
        <f>VLOOKUP(C8,H6.KH!C10:D60,2,0)</f>
        <v>1079.1765</v>
      </c>
      <c r="G8" s="326">
        <f t="shared" si="1"/>
        <v>0.88080790256642083</v>
      </c>
      <c r="H8" s="325">
        <f t="shared" si="2"/>
        <v>-0.20000000000004547</v>
      </c>
      <c r="I8" s="323">
        <v>122521.21</v>
      </c>
      <c r="J8">
        <f>VLOOKUP(C8,'Phu Bieu 6'!C10:D60,2,0)</f>
        <v>-0.2</v>
      </c>
      <c r="K8" s="323">
        <f t="shared" si="3"/>
        <v>4.546363285840016E-14</v>
      </c>
      <c r="L8">
        <v>-0.2</v>
      </c>
      <c r="O8" s="323">
        <f t="shared" si="4"/>
        <v>-4.546363285840016E-14</v>
      </c>
    </row>
    <row r="9" spans="1:15" ht="31.5">
      <c r="A9" s="329" t="s">
        <v>309</v>
      </c>
      <c r="B9" s="329" t="s">
        <v>15</v>
      </c>
      <c r="C9" s="330" t="s">
        <v>16</v>
      </c>
      <c r="D9" s="325">
        <f>VLOOKUP(C9,H1.HT!C11:D61,2,0)</f>
        <v>1342.9728399999999</v>
      </c>
      <c r="E9" s="326">
        <f t="shared" si="0"/>
        <v>1.096114574774441</v>
      </c>
      <c r="F9" s="325">
        <f>VLOOKUP(C9,H6.KH!C11:D61,2,0)</f>
        <v>1334.7328399999999</v>
      </c>
      <c r="G9" s="326">
        <f t="shared" si="1"/>
        <v>1.0893892086113088</v>
      </c>
      <c r="H9" s="325">
        <f t="shared" si="2"/>
        <v>-8.2400000000000091</v>
      </c>
      <c r="I9" s="323">
        <v>122521.21</v>
      </c>
      <c r="J9">
        <f>VLOOKUP(C9,'Phu Bieu 6'!C11:D61,2,0)</f>
        <v>-8.24</v>
      </c>
      <c r="K9" s="323">
        <f t="shared" si="3"/>
        <v>0</v>
      </c>
      <c r="L9">
        <v>-8.24</v>
      </c>
      <c r="O9" s="323">
        <f t="shared" si="4"/>
        <v>0</v>
      </c>
    </row>
    <row r="10" spans="1:15" ht="23.25" customHeight="1">
      <c r="A10" s="324" t="s">
        <v>310</v>
      </c>
      <c r="B10" s="324" t="s">
        <v>17</v>
      </c>
      <c r="C10" s="318" t="s">
        <v>18</v>
      </c>
      <c r="D10" s="325">
        <f>VLOOKUP(C10,H1.HT!C12:D62,2,0)</f>
        <v>3489.3249999999998</v>
      </c>
      <c r="E10" s="326">
        <f t="shared" si="0"/>
        <v>2.8479354717440351</v>
      </c>
      <c r="F10" s="325">
        <f>VLOOKUP(C10,H6.KH!C12:D62,2,0)</f>
        <v>3495.335</v>
      </c>
      <c r="G10" s="326">
        <f t="shared" si="1"/>
        <v>2.8528407448800088</v>
      </c>
      <c r="H10" s="325">
        <f t="shared" si="2"/>
        <v>6.0100000000002183</v>
      </c>
      <c r="I10" s="323">
        <v>122521.21</v>
      </c>
      <c r="J10">
        <f>VLOOKUP(C10,'Phu Bieu 6'!C12:D62,2,0)</f>
        <v>6.01</v>
      </c>
      <c r="K10" s="323">
        <f t="shared" si="3"/>
        <v>-2.1849189124623081E-13</v>
      </c>
      <c r="L10">
        <v>6.01</v>
      </c>
      <c r="O10" s="323">
        <f t="shared" si="4"/>
        <v>2.1849189124623081E-13</v>
      </c>
    </row>
    <row r="11" spans="1:15" ht="23.25" customHeight="1">
      <c r="A11" s="324" t="s">
        <v>311</v>
      </c>
      <c r="B11" s="324" t="s">
        <v>19</v>
      </c>
      <c r="C11" s="318" t="s">
        <v>20</v>
      </c>
      <c r="D11" s="325">
        <f>VLOOKUP(C11,H1.HT!C13:D63,2,0)</f>
        <v>48430.270000000004</v>
      </c>
      <c r="E11" s="326">
        <f t="shared" si="0"/>
        <v>39.528070282688198</v>
      </c>
      <c r="F11" s="325">
        <f>VLOOKUP(C11,H6.KH!C13:D63,2,0)</f>
        <v>48427.090000000004</v>
      </c>
      <c r="G11" s="326">
        <f t="shared" si="1"/>
        <v>39.525474813707767</v>
      </c>
      <c r="H11" s="325">
        <f t="shared" si="2"/>
        <v>-3.180000000000291</v>
      </c>
      <c r="I11" s="323">
        <v>122521.21</v>
      </c>
      <c r="J11">
        <f>VLOOKUP(C11,'Phu Bieu 6'!C13:D63,2,0)</f>
        <v>-3.18</v>
      </c>
      <c r="K11" s="323">
        <f t="shared" si="3"/>
        <v>2.9087843245179101E-13</v>
      </c>
      <c r="L11">
        <v>-3.18</v>
      </c>
      <c r="O11" s="323">
        <f t="shared" si="4"/>
        <v>-2.9087843245179101E-13</v>
      </c>
    </row>
    <row r="12" spans="1:15" ht="23.25" customHeight="1">
      <c r="A12" s="324" t="s">
        <v>312</v>
      </c>
      <c r="B12" s="324" t="s">
        <v>21</v>
      </c>
      <c r="C12" s="318" t="s">
        <v>22</v>
      </c>
      <c r="D12" s="325">
        <f>VLOOKUP(C12,H1.HT!C14:D64,2,0)</f>
        <v>15322.29</v>
      </c>
      <c r="E12" s="326">
        <f t="shared" si="0"/>
        <v>12.505826542196244</v>
      </c>
      <c r="F12" s="325">
        <f>VLOOKUP(C12,H6.KH!C14:D64,2,0)</f>
        <v>15322.29</v>
      </c>
      <c r="G12" s="326">
        <f t="shared" si="1"/>
        <v>12.505826542196244</v>
      </c>
      <c r="H12" s="325">
        <f t="shared" si="2"/>
        <v>0</v>
      </c>
      <c r="I12" s="323">
        <v>122521.21</v>
      </c>
      <c r="J12">
        <f>VLOOKUP(C12,'Phu Bieu 6'!C14:D64,2,0)</f>
        <v>0</v>
      </c>
      <c r="K12" s="323">
        <f t="shared" si="3"/>
        <v>0</v>
      </c>
      <c r="L12">
        <v>0</v>
      </c>
      <c r="O12" s="323">
        <f t="shared" si="4"/>
        <v>0</v>
      </c>
    </row>
    <row r="13" spans="1:15" ht="23.25" customHeight="1">
      <c r="A13" s="324" t="s">
        <v>313</v>
      </c>
      <c r="B13" s="324" t="s">
        <v>23</v>
      </c>
      <c r="C13" s="318" t="s">
        <v>24</v>
      </c>
      <c r="D13" s="325">
        <f>VLOOKUP(C13,H1.HT!C15:D65,2,0)</f>
        <v>45927.604568000002</v>
      </c>
      <c r="E13" s="326">
        <f t="shared" si="0"/>
        <v>37.485431761570098</v>
      </c>
      <c r="F13" s="325">
        <f>VLOOKUP(C13,H6.KH!C15:D65,2,0)</f>
        <v>45790.524568000001</v>
      </c>
      <c r="G13" s="326">
        <f t="shared" si="1"/>
        <v>37.373549092438765</v>
      </c>
      <c r="H13" s="325">
        <f t="shared" ref="H13:H29" si="5">F13-D13</f>
        <v>-137.08000000000175</v>
      </c>
      <c r="I13" s="323">
        <v>122521.21</v>
      </c>
      <c r="J13">
        <f>VLOOKUP(C13,'Phu Bieu 6'!C15:D65,2,0)</f>
        <v>-137.07999999999998</v>
      </c>
      <c r="K13" s="323">
        <f t="shared" si="3"/>
        <v>1.7621459846850485E-12</v>
      </c>
      <c r="L13">
        <v>-137.07999999999998</v>
      </c>
      <c r="O13" s="323">
        <f t="shared" si="4"/>
        <v>-1.7621459846850485E-12</v>
      </c>
    </row>
    <row r="14" spans="1:15" ht="23.25" customHeight="1">
      <c r="A14" s="324" t="s">
        <v>314</v>
      </c>
      <c r="B14" s="324" t="s">
        <v>25</v>
      </c>
      <c r="C14" s="318" t="s">
        <v>26</v>
      </c>
      <c r="D14" s="325">
        <f>VLOOKUP(C14,H1.HT!C16:D66,2,0)</f>
        <v>231.23259999999999</v>
      </c>
      <c r="E14" s="326">
        <f t="shared" si="0"/>
        <v>0.18872862910838048</v>
      </c>
      <c r="F14" s="325">
        <f>VLOOKUP(C14,H6.KH!C16:D66,2,0)</f>
        <v>227.6926</v>
      </c>
      <c r="G14" s="326">
        <f t="shared" si="1"/>
        <v>0.18583933345091841</v>
      </c>
      <c r="H14" s="325">
        <f t="shared" si="5"/>
        <v>-3.539999999999992</v>
      </c>
      <c r="I14" s="323">
        <v>122521.21</v>
      </c>
      <c r="J14">
        <f>VLOOKUP(C14,'Phu Bieu 6'!C16:D66,2,0)</f>
        <v>-3.54</v>
      </c>
      <c r="K14" s="323">
        <f t="shared" si="3"/>
        <v>-7.9936057773011271E-15</v>
      </c>
      <c r="L14">
        <v>-3.54</v>
      </c>
      <c r="O14" s="323">
        <f t="shared" si="4"/>
        <v>7.9936057773011271E-15</v>
      </c>
    </row>
    <row r="15" spans="1:15" ht="23.25" customHeight="1">
      <c r="A15" s="324" t="s">
        <v>315</v>
      </c>
      <c r="B15" s="324" t="s">
        <v>27</v>
      </c>
      <c r="C15" s="318" t="s">
        <v>28</v>
      </c>
      <c r="D15" s="325"/>
      <c r="E15" s="326"/>
      <c r="F15" s="325"/>
      <c r="G15" s="326"/>
      <c r="H15" s="325">
        <f t="shared" si="5"/>
        <v>0</v>
      </c>
      <c r="I15" s="323">
        <v>122521.21</v>
      </c>
      <c r="J15">
        <f>VLOOKUP(C15,'Phu Bieu 6'!C17:D67,2,0)</f>
        <v>0</v>
      </c>
      <c r="K15" s="323">
        <f t="shared" si="3"/>
        <v>0</v>
      </c>
      <c r="L15">
        <v>0</v>
      </c>
      <c r="O15" s="323">
        <f t="shared" si="4"/>
        <v>0</v>
      </c>
    </row>
    <row r="16" spans="1:15" ht="23.25" customHeight="1">
      <c r="A16" s="324" t="s">
        <v>316</v>
      </c>
      <c r="B16" s="324" t="s">
        <v>29</v>
      </c>
      <c r="C16" s="318" t="s">
        <v>30</v>
      </c>
      <c r="D16" s="325">
        <f>VLOOKUP(C16,H1.HT!C18:D68,2,0)</f>
        <v>2.41</v>
      </c>
      <c r="E16" s="326">
        <f t="shared" ref="E16:E21" si="6">D16/I16*100</f>
        <v>1.9670063656733396E-3</v>
      </c>
      <c r="F16" s="325">
        <f>VLOOKUP(C16,H6.KH!C18:D68,2,0)</f>
        <v>2.41</v>
      </c>
      <c r="G16" s="361">
        <f t="shared" ref="G16:G21" si="7">F16/I16*100</f>
        <v>1.9670063656733396E-3</v>
      </c>
      <c r="H16" s="325">
        <f t="shared" si="5"/>
        <v>0</v>
      </c>
      <c r="I16" s="323">
        <v>122521.21</v>
      </c>
      <c r="J16">
        <f>VLOOKUP(C16,'Phu Bieu 6'!C18:D68,2,0)</f>
        <v>0</v>
      </c>
      <c r="K16" s="323">
        <f t="shared" si="3"/>
        <v>0</v>
      </c>
      <c r="L16">
        <v>0</v>
      </c>
      <c r="O16" s="323">
        <f t="shared" si="4"/>
        <v>0</v>
      </c>
    </row>
    <row r="17" spans="1:15" ht="15.75">
      <c r="A17" s="317">
        <v>2</v>
      </c>
      <c r="B17" s="317" t="s">
        <v>31</v>
      </c>
      <c r="C17" s="314" t="s">
        <v>32</v>
      </c>
      <c r="D17" s="321">
        <f>VLOOKUP(C17,H1.HT!C19:D69,2,0)</f>
        <v>5216.9952620000004</v>
      </c>
      <c r="E17" s="322">
        <f t="shared" si="6"/>
        <v>4.2580343942081536</v>
      </c>
      <c r="F17" s="321">
        <f>VLOOKUP(C17,H6.KH!C19:D69,2,0)</f>
        <v>5365.685262</v>
      </c>
      <c r="G17" s="322">
        <f t="shared" si="7"/>
        <v>4.379392973673701</v>
      </c>
      <c r="H17" s="321">
        <f t="shared" si="5"/>
        <v>148.6899999999996</v>
      </c>
      <c r="I17" s="323">
        <v>122521.21</v>
      </c>
      <c r="J17">
        <f>VLOOKUP(C17,'Phu Bieu 6'!C19:D69,2,0)</f>
        <v>148.69</v>
      </c>
      <c r="K17" s="323">
        <f t="shared" si="3"/>
        <v>3.979039320256561E-13</v>
      </c>
      <c r="L17">
        <v>148.69</v>
      </c>
      <c r="O17" s="323">
        <f t="shared" si="4"/>
        <v>-3.979039320256561E-13</v>
      </c>
    </row>
    <row r="18" spans="1:15" ht="23.25" customHeight="1">
      <c r="A18" s="324" t="s">
        <v>34</v>
      </c>
      <c r="B18" s="324" t="s">
        <v>35</v>
      </c>
      <c r="C18" s="331" t="s">
        <v>36</v>
      </c>
      <c r="D18" s="325">
        <f>VLOOKUP(C18,H1.HT!C20:D70,2,0)</f>
        <v>129.18</v>
      </c>
      <c r="E18" s="326">
        <f t="shared" si="6"/>
        <v>0.10543480594094687</v>
      </c>
      <c r="F18" s="325">
        <f>VLOOKUP(C18,H6.KH!C20:D70,2,0)</f>
        <v>131.05000000000001</v>
      </c>
      <c r="G18" s="326">
        <f t="shared" si="7"/>
        <v>0.10696107229107515</v>
      </c>
      <c r="H18" s="325">
        <f t="shared" si="5"/>
        <v>1.8700000000000045</v>
      </c>
      <c r="I18" s="323">
        <v>122521.21</v>
      </c>
      <c r="J18">
        <f>VLOOKUP(C18,'Phu Bieu 6'!C20:D70,2,0)</f>
        <v>1.87</v>
      </c>
      <c r="K18" s="323">
        <f t="shared" si="3"/>
        <v>-4.4408920985006262E-15</v>
      </c>
      <c r="L18">
        <v>1.87</v>
      </c>
      <c r="O18" s="323">
        <f t="shared" si="4"/>
        <v>4.4408920985006262E-15</v>
      </c>
    </row>
    <row r="19" spans="1:15" ht="19.5" customHeight="1">
      <c r="A19" s="324" t="s">
        <v>37</v>
      </c>
      <c r="B19" s="324" t="s">
        <v>38</v>
      </c>
      <c r="C19" s="318" t="s">
        <v>39</v>
      </c>
      <c r="D19" s="325">
        <f>VLOOKUP(C19,H1.HT!C21:D71,2,0)</f>
        <v>0.77</v>
      </c>
      <c r="E19" s="326">
        <f t="shared" si="6"/>
        <v>6.2846261475870172E-4</v>
      </c>
      <c r="F19" s="325">
        <f>VLOOKUP(C19,H6.KH!C21:D71,2,0)</f>
        <v>0.77</v>
      </c>
      <c r="G19" s="361">
        <f t="shared" si="7"/>
        <v>6.2846261475870172E-4</v>
      </c>
      <c r="H19" s="325">
        <f t="shared" si="5"/>
        <v>0</v>
      </c>
      <c r="I19" s="323">
        <v>122521.21</v>
      </c>
      <c r="J19">
        <f>VLOOKUP(C19,'Phu Bieu 6'!C21:D71,2,0)</f>
        <v>0</v>
      </c>
      <c r="K19" s="323">
        <f t="shared" si="3"/>
        <v>0</v>
      </c>
      <c r="L19">
        <v>0</v>
      </c>
      <c r="O19" s="323">
        <f t="shared" si="4"/>
        <v>0</v>
      </c>
    </row>
    <row r="20" spans="1:15" ht="21" customHeight="1">
      <c r="A20" s="324" t="s">
        <v>40</v>
      </c>
      <c r="B20" s="324" t="s">
        <v>41</v>
      </c>
      <c r="C20" s="318" t="s">
        <v>42</v>
      </c>
      <c r="D20" s="325">
        <f>VLOOKUP(C20,H1.HT!C22:D72,2,0)</f>
        <v>0</v>
      </c>
      <c r="E20" s="326">
        <f t="shared" si="6"/>
        <v>0</v>
      </c>
      <c r="F20" s="325">
        <f>VLOOKUP(C20,H6.KH!C22:D72,2,0)</f>
        <v>0</v>
      </c>
      <c r="G20" s="361">
        <f t="shared" si="7"/>
        <v>0</v>
      </c>
      <c r="H20" s="325">
        <f t="shared" si="5"/>
        <v>0</v>
      </c>
      <c r="I20" s="323">
        <v>122521.21</v>
      </c>
      <c r="J20">
        <f>VLOOKUP(C20,'Phu Bieu 6'!C22:D72,2,0)</f>
        <v>0</v>
      </c>
      <c r="K20" s="323">
        <f t="shared" si="3"/>
        <v>0</v>
      </c>
      <c r="L20">
        <v>0</v>
      </c>
      <c r="O20" s="323">
        <f t="shared" si="4"/>
        <v>0</v>
      </c>
    </row>
    <row r="21" spans="1:15" ht="19.5" customHeight="1">
      <c r="A21" s="324" t="s">
        <v>43</v>
      </c>
      <c r="B21" s="324" t="s">
        <v>44</v>
      </c>
      <c r="C21" s="318" t="s">
        <v>45</v>
      </c>
      <c r="D21" s="325">
        <f>VLOOKUP(C21,H1.HT!C23:D73,2,0)</f>
        <v>0</v>
      </c>
      <c r="E21" s="326">
        <f t="shared" si="6"/>
        <v>0</v>
      </c>
      <c r="F21" s="325">
        <f>VLOOKUP(C21,H6.KH!C23:D73,2,0)</f>
        <v>0</v>
      </c>
      <c r="G21" s="361">
        <f t="shared" si="7"/>
        <v>0</v>
      </c>
      <c r="H21" s="325">
        <f t="shared" si="5"/>
        <v>0</v>
      </c>
      <c r="I21" s="323">
        <v>122521.21</v>
      </c>
      <c r="J21">
        <f>VLOOKUP(C21,'Phu Bieu 6'!C23:D73,2,0)</f>
        <v>0</v>
      </c>
      <c r="K21" s="323">
        <f t="shared" si="3"/>
        <v>0</v>
      </c>
      <c r="L21">
        <v>0</v>
      </c>
      <c r="O21" s="323">
        <f t="shared" si="4"/>
        <v>0</v>
      </c>
    </row>
    <row r="22" spans="1:15" ht="21.75" customHeight="1">
      <c r="A22" s="324" t="s">
        <v>317</v>
      </c>
      <c r="B22" s="324" t="s">
        <v>46</v>
      </c>
      <c r="C22" s="318" t="s">
        <v>47</v>
      </c>
      <c r="D22" s="325">
        <f>VLOOKUP(C22,H1.HT!C24:D74,2,0)</f>
        <v>26.8</v>
      </c>
      <c r="E22" s="326">
        <f t="shared" ref="E22:E27" si="8">D22/I22*100</f>
        <v>2.187376373445871E-2</v>
      </c>
      <c r="F22" s="325">
        <f>VLOOKUP(C22,H6.KH!C24:D74,2,0)</f>
        <v>26.8</v>
      </c>
      <c r="G22" s="326">
        <f t="shared" ref="G22:G27" si="9">F22/I22*100</f>
        <v>2.187376373445871E-2</v>
      </c>
      <c r="H22" s="325">
        <f t="shared" si="5"/>
        <v>0</v>
      </c>
      <c r="I22" s="323">
        <v>122521.21</v>
      </c>
      <c r="J22">
        <f>VLOOKUP(C22,'Phu Bieu 6'!C24:D74,2,0)</f>
        <v>0</v>
      </c>
      <c r="K22" s="323">
        <f t="shared" si="3"/>
        <v>0</v>
      </c>
      <c r="L22">
        <v>0</v>
      </c>
      <c r="O22" s="323">
        <f t="shared" si="4"/>
        <v>0</v>
      </c>
    </row>
    <row r="23" spans="1:15" ht="21" customHeight="1">
      <c r="A23" s="324" t="s">
        <v>318</v>
      </c>
      <c r="B23" s="324" t="s">
        <v>48</v>
      </c>
      <c r="C23" s="318" t="s">
        <v>49</v>
      </c>
      <c r="D23" s="325">
        <f>VLOOKUP(C23,H1.HT!C25:D75,2,0)</f>
        <v>0.6542</v>
      </c>
      <c r="E23" s="326">
        <f t="shared" si="8"/>
        <v>5.3394836698070485E-4</v>
      </c>
      <c r="F23" s="325">
        <f>VLOOKUP(C23,H6.KH!C25:D75,2,0)</f>
        <v>32.674200000000006</v>
      </c>
      <c r="G23" s="361">
        <f t="shared" si="9"/>
        <v>2.6668198918375033E-2</v>
      </c>
      <c r="H23" s="325">
        <f t="shared" si="5"/>
        <v>32.020000000000003</v>
      </c>
      <c r="I23" s="323">
        <v>122521.21</v>
      </c>
      <c r="J23">
        <f>VLOOKUP(C23,'Phu Bieu 6'!C25:D75,2,0)</f>
        <v>32.020000000000003</v>
      </c>
      <c r="K23" s="323">
        <f t="shared" si="3"/>
        <v>0</v>
      </c>
      <c r="L23">
        <v>32.020000000000003</v>
      </c>
      <c r="O23" s="323">
        <f t="shared" si="4"/>
        <v>0</v>
      </c>
    </row>
    <row r="24" spans="1:15" ht="31.5">
      <c r="A24" s="324" t="s">
        <v>319</v>
      </c>
      <c r="B24" s="324" t="s">
        <v>50</v>
      </c>
      <c r="C24" s="318" t="s">
        <v>51</v>
      </c>
      <c r="D24" s="325">
        <f>VLOOKUP(C24,H1.HT!C26:D76,2,0)</f>
        <v>16.265800000000002</v>
      </c>
      <c r="E24" s="326">
        <f t="shared" si="8"/>
        <v>1.3275905453431288E-2</v>
      </c>
      <c r="F24" s="325">
        <f>VLOOKUP(C24,H6.KH!C26:D76,2,0)</f>
        <v>17.155800000000003</v>
      </c>
      <c r="G24" s="326">
        <f t="shared" si="9"/>
        <v>1.4002310293866673E-2</v>
      </c>
      <c r="H24" s="325">
        <f t="shared" si="5"/>
        <v>0.89000000000000057</v>
      </c>
      <c r="I24" s="323">
        <v>122521.21</v>
      </c>
      <c r="J24">
        <f>VLOOKUP(C24,'Phu Bieu 6'!C26:D76,2,0)</f>
        <v>0.89</v>
      </c>
      <c r="K24" s="323">
        <f t="shared" si="3"/>
        <v>0</v>
      </c>
      <c r="L24">
        <v>0.89</v>
      </c>
      <c r="O24" s="323">
        <f t="shared" si="4"/>
        <v>0</v>
      </c>
    </row>
    <row r="25" spans="1:15" ht="31.5">
      <c r="A25" s="324" t="s">
        <v>320</v>
      </c>
      <c r="B25" s="324" t="s">
        <v>52</v>
      </c>
      <c r="C25" s="331" t="s">
        <v>53</v>
      </c>
      <c r="D25" s="325">
        <f>VLOOKUP(C25,H1.HT!C27:D77,2,0)</f>
        <v>13.969999999999999</v>
      </c>
      <c r="E25" s="326">
        <f t="shared" si="8"/>
        <v>1.1402107439193588E-2</v>
      </c>
      <c r="F25" s="325">
        <f>VLOOKUP(C25,H6.KH!C27:D77,2,0)</f>
        <v>13.969999999999999</v>
      </c>
      <c r="G25" s="326">
        <f t="shared" si="9"/>
        <v>1.1402107439193588E-2</v>
      </c>
      <c r="H25" s="325">
        <f t="shared" si="5"/>
        <v>0</v>
      </c>
      <c r="I25" s="323">
        <v>122521.21</v>
      </c>
      <c r="J25">
        <f>VLOOKUP(C25,'Phu Bieu 6'!C27:D77,2,0)</f>
        <v>0</v>
      </c>
      <c r="K25" s="323">
        <f t="shared" si="3"/>
        <v>0</v>
      </c>
      <c r="L25">
        <v>0</v>
      </c>
      <c r="O25" s="323">
        <f t="shared" si="4"/>
        <v>0</v>
      </c>
    </row>
    <row r="26" spans="1:15" ht="47.25">
      <c r="A26" s="324" t="s">
        <v>321</v>
      </c>
      <c r="B26" s="324" t="s">
        <v>54</v>
      </c>
      <c r="C26" s="331" t="s">
        <v>55</v>
      </c>
      <c r="D26" s="325">
        <f>VLOOKUP(C26,H1.HT!C28:D78,2,0)</f>
        <v>3187.6933250000006</v>
      </c>
      <c r="E26" s="326">
        <f t="shared" si="8"/>
        <v>2.6017481585433253</v>
      </c>
      <c r="F26" s="325">
        <f>VLOOKUP(C26,H6.KH!C28:D78,2,0)</f>
        <v>3292.5933250000007</v>
      </c>
      <c r="G26" s="326">
        <f t="shared" si="9"/>
        <v>2.6873659874890237</v>
      </c>
      <c r="H26" s="325">
        <f t="shared" si="5"/>
        <v>104.90000000000009</v>
      </c>
      <c r="I26" s="323">
        <v>122521.21</v>
      </c>
      <c r="J26">
        <f>VLOOKUP(C26,'Phu Bieu 6'!C28:D78,2,0)</f>
        <v>104.90000000000002</v>
      </c>
      <c r="K26" s="323">
        <f t="shared" si="3"/>
        <v>0</v>
      </c>
      <c r="L26">
        <v>104.90000000000002</v>
      </c>
      <c r="O26" s="323">
        <f t="shared" si="4"/>
        <v>0</v>
      </c>
    </row>
    <row r="27" spans="1:15" ht="31.5">
      <c r="A27" s="327" t="s">
        <v>208</v>
      </c>
      <c r="B27" s="327" t="s">
        <v>209</v>
      </c>
      <c r="C27" s="332" t="s">
        <v>210</v>
      </c>
      <c r="D27" s="325">
        <f>VLOOKUP(C27,H1.HT!C29:D79,2,0)</f>
        <v>15.962289999999999</v>
      </c>
      <c r="E27" s="326">
        <f t="shared" si="8"/>
        <v>1.3028185079138542E-2</v>
      </c>
      <c r="F27" s="325">
        <f>VLOOKUP(C27,H6.KH!C29:D79,2,0)</f>
        <v>16.482289999999999</v>
      </c>
      <c r="G27" s="326">
        <f t="shared" si="9"/>
        <v>1.3452601390404157E-2</v>
      </c>
      <c r="H27" s="325">
        <f t="shared" si="5"/>
        <v>0.51999999999999957</v>
      </c>
      <c r="I27" s="323">
        <v>122521.21</v>
      </c>
      <c r="J27">
        <f>VLOOKUP(C27,'Phu Bieu 6'!C29:D79,2,0)</f>
        <v>0.52</v>
      </c>
      <c r="K27" s="323">
        <f t="shared" si="3"/>
        <v>0</v>
      </c>
      <c r="L27">
        <v>0.52</v>
      </c>
      <c r="O27" s="323">
        <f t="shared" si="4"/>
        <v>0</v>
      </c>
    </row>
    <row r="28" spans="1:15" ht="31.5">
      <c r="A28" s="327" t="s">
        <v>211</v>
      </c>
      <c r="B28" s="327" t="s">
        <v>212</v>
      </c>
      <c r="C28" s="332" t="s">
        <v>213</v>
      </c>
      <c r="D28" s="325"/>
      <c r="E28" s="326"/>
      <c r="F28" s="325"/>
      <c r="G28" s="326"/>
      <c r="H28" s="325">
        <f t="shared" si="5"/>
        <v>0</v>
      </c>
      <c r="I28" s="323">
        <v>122521.21</v>
      </c>
      <c r="J28">
        <f>VLOOKUP(C28,'Phu Bieu 6'!C30:D80,2,0)</f>
        <v>0</v>
      </c>
      <c r="K28" s="323">
        <f t="shared" si="3"/>
        <v>0</v>
      </c>
      <c r="L28">
        <v>0</v>
      </c>
      <c r="O28" s="323">
        <f t="shared" si="4"/>
        <v>0</v>
      </c>
    </row>
    <row r="29" spans="1:15" ht="31.5">
      <c r="A29" s="327" t="s">
        <v>214</v>
      </c>
      <c r="B29" s="327" t="s">
        <v>215</v>
      </c>
      <c r="C29" s="332" t="s">
        <v>216</v>
      </c>
      <c r="D29" s="325">
        <f>VLOOKUP(C29,H1.HT!C31:D81,2,0)</f>
        <v>6.6899999999999995</v>
      </c>
      <c r="E29" s="326">
        <f t="shared" ref="E29:E38" si="10">D29/I29*100</f>
        <v>5.4602790814749537E-3</v>
      </c>
      <c r="F29" s="325">
        <f>VLOOKUP(C29,H6.KH!C31:D81,2,0)</f>
        <v>6.6899999999999995</v>
      </c>
      <c r="G29" s="326">
        <f t="shared" ref="G29:G38" si="11">F29/I29*100</f>
        <v>5.4602790814749537E-3</v>
      </c>
      <c r="H29" s="325">
        <f t="shared" si="5"/>
        <v>0</v>
      </c>
      <c r="I29" s="323">
        <v>122521.21</v>
      </c>
      <c r="J29">
        <f>VLOOKUP(C29,'Phu Bieu 6'!C31:D81,2,0)</f>
        <v>0</v>
      </c>
      <c r="K29" s="323">
        <f t="shared" si="3"/>
        <v>0</v>
      </c>
      <c r="L29">
        <v>0</v>
      </c>
      <c r="O29" s="323">
        <f t="shared" si="4"/>
        <v>0</v>
      </c>
    </row>
    <row r="30" spans="1:15" ht="31.5">
      <c r="A30" s="327" t="s">
        <v>217</v>
      </c>
      <c r="B30" s="327" t="s">
        <v>218</v>
      </c>
      <c r="C30" s="332" t="s">
        <v>182</v>
      </c>
      <c r="D30" s="325">
        <f>VLOOKUP(C30,H1.HT!C32:D82,2,0)</f>
        <v>44.160000000000004</v>
      </c>
      <c r="E30" s="326">
        <f t="shared" si="10"/>
        <v>3.6042739049018536E-2</v>
      </c>
      <c r="F30" s="325">
        <f>VLOOKUP(C30,H6.KH!C32:D82,2,0)</f>
        <v>45.88</v>
      </c>
      <c r="G30" s="326">
        <f t="shared" si="11"/>
        <v>3.7446577617050961E-2</v>
      </c>
      <c r="H30" s="325">
        <f t="shared" ref="H30:H36" si="12">F30-D30</f>
        <v>1.7199999999999989</v>
      </c>
      <c r="I30" s="323">
        <v>122521.21</v>
      </c>
      <c r="J30">
        <f>VLOOKUP(C30,'Phu Bieu 6'!C32:D82,2,0)</f>
        <v>1.7200000000000002</v>
      </c>
      <c r="K30" s="323">
        <f t="shared" si="3"/>
        <v>0</v>
      </c>
      <c r="L30">
        <v>1.7200000000000002</v>
      </c>
      <c r="O30" s="323">
        <f t="shared" si="4"/>
        <v>0</v>
      </c>
    </row>
    <row r="31" spans="1:15" ht="31.5">
      <c r="A31" s="327" t="s">
        <v>219</v>
      </c>
      <c r="B31" s="327" t="s">
        <v>220</v>
      </c>
      <c r="C31" s="332" t="s">
        <v>221</v>
      </c>
      <c r="D31" s="325">
        <f>VLOOKUP(C31,H1.HT!C33:D83,2,0)</f>
        <v>19.349999999999998</v>
      </c>
      <c r="E31" s="326">
        <f t="shared" si="10"/>
        <v>1.5793183890364777E-2</v>
      </c>
      <c r="F31" s="325">
        <f>VLOOKUP(C31,H6.KH!C33:D83,2,0)</f>
        <v>19.259999999999998</v>
      </c>
      <c r="G31" s="326">
        <f t="shared" si="11"/>
        <v>1.5719727221107264E-2</v>
      </c>
      <c r="H31" s="325">
        <f t="shared" si="12"/>
        <v>-8.9999999999999858E-2</v>
      </c>
      <c r="I31" s="323">
        <v>122521.21</v>
      </c>
      <c r="J31">
        <f>VLOOKUP(C31,'Phu Bieu 6'!C33:D83,2,0)</f>
        <v>-0.09</v>
      </c>
      <c r="K31" s="323">
        <f t="shared" si="3"/>
        <v>-1.3877787807814457E-16</v>
      </c>
      <c r="L31">
        <v>-0.09</v>
      </c>
      <c r="O31" s="323">
        <f t="shared" si="4"/>
        <v>1.3877787807814457E-16</v>
      </c>
    </row>
    <row r="32" spans="1:15" ht="47.25">
      <c r="A32" s="327" t="s">
        <v>222</v>
      </c>
      <c r="B32" s="327" t="s">
        <v>223</v>
      </c>
      <c r="C32" s="332" t="s">
        <v>224</v>
      </c>
      <c r="D32" s="325">
        <f>VLOOKUP(C32,H1.HT!C34:D84,2,0)</f>
        <v>0.87</v>
      </c>
      <c r="E32" s="326">
        <f t="shared" si="10"/>
        <v>7.100811361559358E-4</v>
      </c>
      <c r="F32" s="325">
        <f>VLOOKUP(C32,H6.KH!C34:D84,2,0)</f>
        <v>0.87</v>
      </c>
      <c r="G32" s="361">
        <f t="shared" si="11"/>
        <v>7.100811361559358E-4</v>
      </c>
      <c r="H32" s="325">
        <f t="shared" si="12"/>
        <v>0</v>
      </c>
      <c r="I32" s="323">
        <v>122521.21</v>
      </c>
      <c r="J32">
        <f>VLOOKUP(C32,'Phu Bieu 6'!C34:D84,2,0)</f>
        <v>0</v>
      </c>
      <c r="K32" s="323">
        <f t="shared" si="3"/>
        <v>0</v>
      </c>
      <c r="L32">
        <v>0</v>
      </c>
      <c r="O32" s="323">
        <f t="shared" si="4"/>
        <v>0</v>
      </c>
    </row>
    <row r="33" spans="1:15" ht="18.75" customHeight="1">
      <c r="A33" s="327" t="s">
        <v>225</v>
      </c>
      <c r="B33" s="327" t="s">
        <v>226</v>
      </c>
      <c r="C33" s="332" t="s">
        <v>180</v>
      </c>
      <c r="D33" s="325">
        <f>VLOOKUP(C33,H1.HT!C35:D85,2,0)</f>
        <v>642.19585300000006</v>
      </c>
      <c r="E33" s="326">
        <f t="shared" si="10"/>
        <v>0.52415075969295444</v>
      </c>
      <c r="F33" s="325">
        <f>VLOOKUP(C33,H6.KH!C35:D85,2,0)</f>
        <v>724.85585300000002</v>
      </c>
      <c r="G33" s="326">
        <f t="shared" si="11"/>
        <v>0.59161662947990801</v>
      </c>
      <c r="H33" s="325">
        <f t="shared" si="12"/>
        <v>82.659999999999968</v>
      </c>
      <c r="I33" s="323">
        <v>122521.21</v>
      </c>
      <c r="J33">
        <f>VLOOKUP(C33,'Phu Bieu 6'!C35:D85,2,0)</f>
        <v>82.66</v>
      </c>
      <c r="K33" s="323">
        <f t="shared" si="3"/>
        <v>0</v>
      </c>
      <c r="L33">
        <v>82.66</v>
      </c>
      <c r="O33" s="323">
        <f t="shared" si="4"/>
        <v>0</v>
      </c>
    </row>
    <row r="34" spans="1:15" ht="21" customHeight="1">
      <c r="A34" s="327" t="s">
        <v>227</v>
      </c>
      <c r="B34" s="327" t="s">
        <v>228</v>
      </c>
      <c r="C34" s="332" t="s">
        <v>181</v>
      </c>
      <c r="D34" s="325">
        <f>VLOOKUP(C34,H1.HT!C36:D86,2,0)</f>
        <v>90.02</v>
      </c>
      <c r="E34" s="326">
        <f t="shared" si="10"/>
        <v>7.3472992961790037E-2</v>
      </c>
      <c r="F34" s="325">
        <f>VLOOKUP(C34,H6.KH!C36:D86,2,0)</f>
        <v>90.759999999999991</v>
      </c>
      <c r="G34" s="326">
        <f t="shared" si="11"/>
        <v>7.4076970020129571E-2</v>
      </c>
      <c r="H34" s="325">
        <f t="shared" si="12"/>
        <v>0.73999999999999488</v>
      </c>
      <c r="I34" s="323">
        <v>122521.21</v>
      </c>
      <c r="J34">
        <f>VLOOKUP(C34,'Phu Bieu 6'!C36:D86,2,0)</f>
        <v>0.74</v>
      </c>
      <c r="K34" s="323">
        <f t="shared" si="3"/>
        <v>5.1070259132757201E-15</v>
      </c>
      <c r="L34">
        <v>0.74</v>
      </c>
      <c r="O34" s="323">
        <f t="shared" si="4"/>
        <v>-5.1070259132757201E-15</v>
      </c>
    </row>
    <row r="35" spans="1:15" ht="23.25" customHeight="1">
      <c r="A35" s="327" t="s">
        <v>229</v>
      </c>
      <c r="B35" s="327" t="s">
        <v>230</v>
      </c>
      <c r="C35" s="332" t="s">
        <v>190</v>
      </c>
      <c r="D35" s="325">
        <f>VLOOKUP(C35,H1.HT!C37:D87,2,0)</f>
        <v>2363.6251820000002</v>
      </c>
      <c r="E35" s="326">
        <f t="shared" si="10"/>
        <v>1.9291559249210812</v>
      </c>
      <c r="F35" s="325">
        <f>VLOOKUP(C35,H6.KH!C37:D87,2,0)</f>
        <v>2383.1251820000002</v>
      </c>
      <c r="G35" s="326">
        <f t="shared" si="11"/>
        <v>1.9450715365935418</v>
      </c>
      <c r="H35" s="325">
        <f t="shared" si="12"/>
        <v>19.5</v>
      </c>
      <c r="I35" s="323">
        <v>122521.21</v>
      </c>
      <c r="J35">
        <f>VLOOKUP(C35,'Phu Bieu 6'!C37:D87,2,0)</f>
        <v>19.500000000000004</v>
      </c>
      <c r="K35" s="323">
        <f t="shared" si="3"/>
        <v>0</v>
      </c>
      <c r="L35">
        <v>19.500000000000004</v>
      </c>
      <c r="O35" s="323">
        <f t="shared" si="4"/>
        <v>0</v>
      </c>
    </row>
    <row r="36" spans="1:15" ht="31.5">
      <c r="A36" s="327" t="s">
        <v>231</v>
      </c>
      <c r="B36" s="327" t="s">
        <v>232</v>
      </c>
      <c r="C36" s="332" t="s">
        <v>233</v>
      </c>
      <c r="D36" s="325">
        <f>VLOOKUP(C36,H1.HT!C38:D88,2,0)</f>
        <v>1.3000000000000005</v>
      </c>
      <c r="E36" s="326">
        <f t="shared" si="10"/>
        <v>1.0610407781640424E-3</v>
      </c>
      <c r="F36" s="325">
        <f>VLOOKUP(C36,H6.KH!C38:D88,2,0)</f>
        <v>1.3000000000000005</v>
      </c>
      <c r="G36" s="361">
        <f t="shared" si="11"/>
        <v>1.0610407781640424E-3</v>
      </c>
      <c r="H36" s="325">
        <f t="shared" si="12"/>
        <v>0</v>
      </c>
      <c r="I36" s="323">
        <v>122521.21</v>
      </c>
      <c r="J36">
        <f>VLOOKUP(C36,'Phu Bieu 6'!C38:D88,2,0)</f>
        <v>0</v>
      </c>
      <c r="K36" s="323">
        <f t="shared" si="3"/>
        <v>0</v>
      </c>
      <c r="L36">
        <v>0</v>
      </c>
      <c r="O36" s="323">
        <f t="shared" si="4"/>
        <v>0</v>
      </c>
    </row>
    <row r="37" spans="1:15" ht="15.75">
      <c r="A37" s="327" t="s">
        <v>234</v>
      </c>
      <c r="B37" s="327" t="s">
        <v>235</v>
      </c>
      <c r="C37" s="332" t="s">
        <v>191</v>
      </c>
      <c r="D37" s="325">
        <f>VLOOKUP(C37,H1.HT!C39:D89,2,0)</f>
        <v>3.52</v>
      </c>
      <c r="E37" s="326">
        <f t="shared" si="10"/>
        <v>2.8729719531826368E-3</v>
      </c>
      <c r="F37" s="325">
        <f>VLOOKUP(C37,H6.KH!C39:D89,2,0)</f>
        <v>3.37</v>
      </c>
      <c r="G37" s="361">
        <f t="shared" si="11"/>
        <v>2.7505441710867855E-3</v>
      </c>
      <c r="H37" s="325">
        <f t="shared" ref="H37:H55" si="13">F37-D37</f>
        <v>-0.14999999999999991</v>
      </c>
      <c r="I37" s="323">
        <v>122521.21</v>
      </c>
      <c r="J37">
        <f>VLOOKUP(C37,'Phu Bieu 6'!C39:D89,2,0)</f>
        <v>-0.15</v>
      </c>
      <c r="K37" s="323">
        <f t="shared" si="3"/>
        <v>0</v>
      </c>
      <c r="L37">
        <v>-0.15</v>
      </c>
      <c r="O37" s="323">
        <f t="shared" si="4"/>
        <v>0</v>
      </c>
    </row>
    <row r="38" spans="1:15" ht="31.5">
      <c r="A38" s="324" t="s">
        <v>204</v>
      </c>
      <c r="B38" s="324" t="s">
        <v>56</v>
      </c>
      <c r="C38" s="318" t="s">
        <v>57</v>
      </c>
      <c r="D38" s="325">
        <f>VLOOKUP(C38,H1.HT!C40:D90,2,0)</f>
        <v>43.64</v>
      </c>
      <c r="E38" s="326">
        <f t="shared" si="10"/>
        <v>3.5618322737752915E-2</v>
      </c>
      <c r="F38" s="325">
        <f>VLOOKUP(C38,H6.KH!C40:D90,2,0)</f>
        <v>43.64</v>
      </c>
      <c r="G38" s="326">
        <f t="shared" si="11"/>
        <v>3.5618322737752915E-2</v>
      </c>
      <c r="H38" s="325">
        <f t="shared" si="13"/>
        <v>0</v>
      </c>
      <c r="I38" s="323">
        <v>122521.21</v>
      </c>
      <c r="J38">
        <f>VLOOKUP(C38,'Phu Bieu 6'!C40:D90,2,0)</f>
        <v>0</v>
      </c>
      <c r="K38" s="323">
        <f t="shared" si="3"/>
        <v>0</v>
      </c>
      <c r="L38">
        <v>0</v>
      </c>
      <c r="O38" s="323">
        <f t="shared" si="4"/>
        <v>0</v>
      </c>
    </row>
    <row r="39" spans="1:15" ht="31.5">
      <c r="A39" s="324" t="s">
        <v>322</v>
      </c>
      <c r="B39" s="324" t="s">
        <v>58</v>
      </c>
      <c r="C39" s="331" t="s">
        <v>59</v>
      </c>
      <c r="D39" s="325"/>
      <c r="E39" s="326"/>
      <c r="F39" s="325"/>
      <c r="G39" s="326"/>
      <c r="H39" s="325">
        <f t="shared" si="13"/>
        <v>0</v>
      </c>
      <c r="I39" s="323">
        <v>122521.21</v>
      </c>
      <c r="J39">
        <f>VLOOKUP(C39,'Phu Bieu 6'!C41:D91,2,0)</f>
        <v>0</v>
      </c>
      <c r="K39" s="323">
        <f t="shared" si="3"/>
        <v>0</v>
      </c>
      <c r="L39">
        <v>0</v>
      </c>
      <c r="O39" s="323">
        <f t="shared" si="4"/>
        <v>0</v>
      </c>
    </row>
    <row r="40" spans="1:15" ht="31.5">
      <c r="A40" s="324" t="s">
        <v>323</v>
      </c>
      <c r="B40" s="324" t="s">
        <v>60</v>
      </c>
      <c r="C40" s="331" t="s">
        <v>61</v>
      </c>
      <c r="D40" s="325">
        <f>VLOOKUP(C40,H1.HT!C42:D92,2,0)</f>
        <v>1.03</v>
      </c>
      <c r="E40" s="326">
        <f>D40/I40*100</f>
        <v>8.406707703915102E-4</v>
      </c>
      <c r="F40" s="325">
        <f>VLOOKUP(C40,H6.KH!C42:D92,2,0)</f>
        <v>1.03</v>
      </c>
      <c r="G40" s="326">
        <f>F40/I40*100</f>
        <v>8.406707703915102E-4</v>
      </c>
      <c r="H40" s="325">
        <f t="shared" si="13"/>
        <v>0</v>
      </c>
      <c r="I40" s="323">
        <v>122521.21</v>
      </c>
      <c r="J40">
        <f>VLOOKUP(C40,'Phu Bieu 6'!C42:D92,2,0)</f>
        <v>0</v>
      </c>
      <c r="K40" s="323">
        <f t="shared" si="3"/>
        <v>0</v>
      </c>
      <c r="L40">
        <v>0</v>
      </c>
      <c r="O40" s="323">
        <f t="shared" si="4"/>
        <v>0</v>
      </c>
    </row>
    <row r="41" spans="1:15" ht="20.25" customHeight="1">
      <c r="A41" s="324" t="s">
        <v>324</v>
      </c>
      <c r="B41" s="324" t="s">
        <v>62</v>
      </c>
      <c r="C41" s="318" t="s">
        <v>63</v>
      </c>
      <c r="D41" s="325">
        <f>VLOOKUP(C41,H1.HT!C43:D93,2,0)</f>
        <v>432.94857699999994</v>
      </c>
      <c r="E41" s="326">
        <f>D41/I41*100</f>
        <v>0.35336622695776504</v>
      </c>
      <c r="F41" s="325">
        <f>VLOOKUP(C41,H6.KH!C43:D93,2,0)</f>
        <v>442.99857699999995</v>
      </c>
      <c r="G41" s="326">
        <f>F41/I41*100</f>
        <v>0.36156888835818707</v>
      </c>
      <c r="H41" s="325">
        <f t="shared" si="13"/>
        <v>10.050000000000011</v>
      </c>
      <c r="I41" s="323">
        <v>122521.21</v>
      </c>
      <c r="J41">
        <f>VLOOKUP(C41,'Phu Bieu 6'!C43:D93,2,0)</f>
        <v>10.050000000000001</v>
      </c>
      <c r="K41" s="323">
        <f t="shared" si="3"/>
        <v>0</v>
      </c>
      <c r="L41">
        <v>10.050000000000001</v>
      </c>
      <c r="O41" s="323">
        <f t="shared" si="4"/>
        <v>0</v>
      </c>
    </row>
    <row r="42" spans="1:15" ht="22.5" customHeight="1">
      <c r="A42" s="324" t="s">
        <v>325</v>
      </c>
      <c r="B42" s="324" t="s">
        <v>64</v>
      </c>
      <c r="C42" s="318" t="s">
        <v>65</v>
      </c>
      <c r="D42" s="325">
        <f>VLOOKUP(C42,H1.HT!C44:D94,2,0)</f>
        <v>89.70868999999999</v>
      </c>
      <c r="E42" s="326">
        <f>D42/I42*100</f>
        <v>7.3218906342828308E-2</v>
      </c>
      <c r="F42" s="325">
        <f>VLOOKUP(C42,H6.KH!C44:D94,2,0)</f>
        <v>88.878689999999992</v>
      </c>
      <c r="G42" s="326">
        <f>F42/I42*100</f>
        <v>7.2541472615231264E-2</v>
      </c>
      <c r="H42" s="325">
        <f t="shared" si="13"/>
        <v>-0.82999999999999829</v>
      </c>
      <c r="I42" s="323">
        <v>122521.21</v>
      </c>
      <c r="J42">
        <f>VLOOKUP(C42,'Phu Bieu 6'!C44:D94,2,0)</f>
        <v>-0.83</v>
      </c>
      <c r="K42" s="323">
        <f t="shared" si="3"/>
        <v>-1.6653345369377348E-15</v>
      </c>
      <c r="L42">
        <v>-0.83</v>
      </c>
      <c r="O42" s="323">
        <f t="shared" si="4"/>
        <v>1.6653345369377348E-15</v>
      </c>
    </row>
    <row r="43" spans="1:15" ht="31.5">
      <c r="A43" s="324" t="s">
        <v>326</v>
      </c>
      <c r="B43" s="324" t="s">
        <v>66</v>
      </c>
      <c r="C43" s="318" t="s">
        <v>67</v>
      </c>
      <c r="D43" s="325">
        <f>VLOOKUP(C43,H1.HT!C45:D95,2,0)</f>
        <v>23.417480000000001</v>
      </c>
      <c r="E43" s="326">
        <f>D43/I43*100</f>
        <v>1.9113000924492994E-2</v>
      </c>
      <c r="F43" s="325">
        <f>VLOOKUP(C43,H6.KH!C45:D95,2,0)</f>
        <v>23.417480000000001</v>
      </c>
      <c r="G43" s="326">
        <f>F43/I43*100</f>
        <v>1.9113000924492994E-2</v>
      </c>
      <c r="H43" s="325">
        <f t="shared" si="13"/>
        <v>0</v>
      </c>
      <c r="I43" s="323">
        <v>122521.21</v>
      </c>
      <c r="J43">
        <f>VLOOKUP(C43,'Phu Bieu 6'!C45:D95,2,0)</f>
        <v>0</v>
      </c>
      <c r="K43" s="323">
        <f t="shared" si="3"/>
        <v>0</v>
      </c>
      <c r="L43">
        <v>0</v>
      </c>
      <c r="O43" s="323">
        <f t="shared" si="4"/>
        <v>0</v>
      </c>
    </row>
    <row r="44" spans="1:15" ht="31.5">
      <c r="A44" s="324" t="s">
        <v>327</v>
      </c>
      <c r="B44" s="324" t="s">
        <v>68</v>
      </c>
      <c r="C44" s="318" t="s">
        <v>69</v>
      </c>
      <c r="D44" s="325">
        <f>VLOOKUP(C44,H1.HT!C46:D96,2,0)</f>
        <v>4.97</v>
      </c>
      <c r="E44" s="326">
        <f>D44/I44*100</f>
        <v>4.0564405134425295E-3</v>
      </c>
      <c r="F44" s="325">
        <f>VLOOKUP(C44,H6.KH!C46:D96,2,0)</f>
        <v>4.97</v>
      </c>
      <c r="G44" s="361">
        <f>F44/I44*100</f>
        <v>4.0564405134425295E-3</v>
      </c>
      <c r="H44" s="325">
        <f t="shared" si="13"/>
        <v>0</v>
      </c>
      <c r="I44" s="323">
        <v>122521.21</v>
      </c>
      <c r="J44">
        <f>VLOOKUP(C44,'Phu Bieu 6'!C46:D96,2,0)</f>
        <v>0</v>
      </c>
      <c r="K44" s="323">
        <f t="shared" si="3"/>
        <v>0</v>
      </c>
      <c r="L44">
        <v>0</v>
      </c>
      <c r="O44" s="323">
        <f t="shared" si="4"/>
        <v>0</v>
      </c>
    </row>
    <row r="45" spans="1:15" ht="31.5">
      <c r="A45" s="324" t="s">
        <v>328</v>
      </c>
      <c r="B45" s="324" t="s">
        <v>70</v>
      </c>
      <c r="C45" s="318" t="s">
        <v>71</v>
      </c>
      <c r="D45" s="325">
        <f>VLOOKUP(C45,H1.HT!C47:D97,2,0)</f>
        <v>0</v>
      </c>
      <c r="E45" s="326"/>
      <c r="F45" s="325">
        <f>VLOOKUP(C45,H6.KH!C47:D97,2,0)</f>
        <v>0</v>
      </c>
      <c r="G45" s="361"/>
      <c r="H45" s="325">
        <f t="shared" si="13"/>
        <v>0</v>
      </c>
      <c r="I45" s="323">
        <v>122521.21</v>
      </c>
      <c r="J45">
        <f>VLOOKUP(C45,'Phu Bieu 6'!C47:D97,2,0)</f>
        <v>0</v>
      </c>
      <c r="K45" s="323">
        <f t="shared" si="3"/>
        <v>0</v>
      </c>
      <c r="L45">
        <v>0</v>
      </c>
      <c r="O45" s="323">
        <f t="shared" si="4"/>
        <v>0</v>
      </c>
    </row>
    <row r="46" spans="1:15" ht="15.75">
      <c r="A46" s="324" t="s">
        <v>329</v>
      </c>
      <c r="B46" s="324" t="s">
        <v>72</v>
      </c>
      <c r="C46" s="318" t="s">
        <v>73</v>
      </c>
      <c r="D46" s="325">
        <f>VLOOKUP(C46,H1.HT!C48:D98,2,0)</f>
        <v>0.64</v>
      </c>
      <c r="E46" s="326">
        <f t="shared" ref="E46:E53" si="14">D46/I46*100</f>
        <v>5.2235853694229748E-4</v>
      </c>
      <c r="F46" s="325">
        <f>VLOOKUP(C46,H6.KH!C48:D98,2,0)</f>
        <v>0.64</v>
      </c>
      <c r="G46" s="361">
        <f t="shared" ref="G46:G53" si="15">F46/I46*100</f>
        <v>5.2235853694229748E-4</v>
      </c>
      <c r="H46" s="325">
        <f t="shared" si="13"/>
        <v>0</v>
      </c>
      <c r="I46" s="323">
        <v>122521.21</v>
      </c>
      <c r="J46">
        <f>VLOOKUP(C46,'Phu Bieu 6'!C48:D98,2,0)</f>
        <v>0</v>
      </c>
      <c r="K46" s="323">
        <f t="shared" si="3"/>
        <v>0</v>
      </c>
      <c r="L46">
        <v>0</v>
      </c>
      <c r="O46" s="323">
        <f t="shared" si="4"/>
        <v>0</v>
      </c>
    </row>
    <row r="47" spans="1:15" ht="47.25">
      <c r="A47" s="324" t="s">
        <v>330</v>
      </c>
      <c r="B47" s="324" t="s">
        <v>74</v>
      </c>
      <c r="C47" s="318" t="s">
        <v>75</v>
      </c>
      <c r="D47" s="325">
        <f>VLOOKUP(C47,H1.HT!C49:D99,2,0)</f>
        <v>112.81</v>
      </c>
      <c r="E47" s="326">
        <f t="shared" si="14"/>
        <v>9.207385398821967E-2</v>
      </c>
      <c r="F47" s="325">
        <f>VLOOKUP(C47,H6.KH!C49:D99,2,0)</f>
        <v>114.10000000000001</v>
      </c>
      <c r="G47" s="326">
        <f t="shared" si="15"/>
        <v>9.312673291424399E-2</v>
      </c>
      <c r="H47" s="325">
        <f t="shared" si="13"/>
        <v>1.2900000000000063</v>
      </c>
      <c r="I47" s="323">
        <v>122521.21</v>
      </c>
      <c r="J47">
        <f>VLOOKUP(C47,'Phu Bieu 6'!C49:D99,2,0)</f>
        <v>1.29</v>
      </c>
      <c r="K47" s="323">
        <f t="shared" si="3"/>
        <v>-6.2172489379008766E-15</v>
      </c>
      <c r="L47">
        <v>1.29</v>
      </c>
      <c r="O47" s="323">
        <f t="shared" si="4"/>
        <v>6.2172489379008766E-15</v>
      </c>
    </row>
    <row r="48" spans="1:15" ht="31.5">
      <c r="A48" s="324" t="s">
        <v>331</v>
      </c>
      <c r="B48" s="324" t="s">
        <v>76</v>
      </c>
      <c r="C48" s="318" t="s">
        <v>77</v>
      </c>
      <c r="D48" s="325">
        <f>VLOOKUP(C48,H1.HT!C50:D100,2,0)</f>
        <v>21.22</v>
      </c>
      <c r="E48" s="326">
        <f t="shared" si="14"/>
        <v>1.7319450240493053E-2</v>
      </c>
      <c r="F48" s="325">
        <f>VLOOKUP(C48,H6.KH!C50:D100,2,0)</f>
        <v>21.22</v>
      </c>
      <c r="G48" s="326">
        <f t="shared" si="15"/>
        <v>1.7319450240493053E-2</v>
      </c>
      <c r="H48" s="325">
        <f t="shared" si="13"/>
        <v>0</v>
      </c>
      <c r="I48" s="323">
        <v>122521.21</v>
      </c>
      <c r="J48">
        <f>VLOOKUP(C48,'Phu Bieu 6'!C50:D100,2,0)</f>
        <v>0</v>
      </c>
      <c r="K48" s="323">
        <f t="shared" si="3"/>
        <v>0</v>
      </c>
      <c r="L48">
        <v>0</v>
      </c>
      <c r="O48" s="323">
        <f t="shared" si="4"/>
        <v>0</v>
      </c>
    </row>
    <row r="49" spans="1:15" ht="21.75" customHeight="1">
      <c r="A49" s="324" t="s">
        <v>332</v>
      </c>
      <c r="B49" s="324" t="s">
        <v>78</v>
      </c>
      <c r="C49" s="318" t="s">
        <v>79</v>
      </c>
      <c r="D49" s="325">
        <f>VLOOKUP(C49,H1.HT!C51:D101,2,0)</f>
        <v>8.3271899999999981</v>
      </c>
      <c r="E49" s="326">
        <f t="shared" si="14"/>
        <v>6.7965293519383282E-3</v>
      </c>
      <c r="F49" s="325">
        <f>VLOOKUP(C49,H6.KH!C51:D101,2,0)</f>
        <v>9.3071899999999985</v>
      </c>
      <c r="G49" s="326">
        <f t="shared" si="15"/>
        <v>7.596390861631221E-3</v>
      </c>
      <c r="H49" s="325">
        <f t="shared" si="13"/>
        <v>0.98000000000000043</v>
      </c>
      <c r="I49" s="323">
        <v>122521.21</v>
      </c>
      <c r="J49">
        <f>VLOOKUP(C49,'Phu Bieu 6'!C51:D101,2,0)</f>
        <v>0.98</v>
      </c>
      <c r="K49" s="323">
        <f t="shared" si="3"/>
        <v>0</v>
      </c>
      <c r="L49">
        <v>0.98</v>
      </c>
      <c r="O49" s="323">
        <f t="shared" si="4"/>
        <v>0</v>
      </c>
    </row>
    <row r="50" spans="1:15" ht="31.5">
      <c r="A50" s="324" t="s">
        <v>333</v>
      </c>
      <c r="B50" s="324" t="s">
        <v>80</v>
      </c>
      <c r="C50" s="318" t="s">
        <v>81</v>
      </c>
      <c r="D50" s="325">
        <f>VLOOKUP(C50,H1.HT!C52:D102,2,0)</f>
        <v>0</v>
      </c>
      <c r="E50" s="326">
        <f t="shared" si="14"/>
        <v>0</v>
      </c>
      <c r="F50" s="325">
        <f>VLOOKUP(C50,H6.KH!C52:D102,2,0)</f>
        <v>4.6100000000000003</v>
      </c>
      <c r="G50" s="361">
        <f t="shared" si="15"/>
        <v>3.7626138364124876E-3</v>
      </c>
      <c r="H50" s="325">
        <f t="shared" si="13"/>
        <v>4.6100000000000003</v>
      </c>
      <c r="I50" s="323">
        <v>122521.21</v>
      </c>
      <c r="J50">
        <f>VLOOKUP(C50,'Phu Bieu 6'!C52:D102,2,0)</f>
        <v>4.6100000000000003</v>
      </c>
      <c r="K50" s="323">
        <f t="shared" si="3"/>
        <v>0</v>
      </c>
      <c r="L50">
        <v>4.6100000000000003</v>
      </c>
      <c r="O50" s="323">
        <f t="shared" si="4"/>
        <v>0</v>
      </c>
    </row>
    <row r="51" spans="1:15" ht="22.5" customHeight="1">
      <c r="A51" s="324" t="s">
        <v>334</v>
      </c>
      <c r="B51" s="324" t="s">
        <v>82</v>
      </c>
      <c r="C51" s="318" t="s">
        <v>83</v>
      </c>
      <c r="D51" s="325">
        <f>VLOOKUP(C51,H1.HT!C53:D103,2,0)</f>
        <v>0.48000000000000004</v>
      </c>
      <c r="E51" s="326">
        <f t="shared" si="14"/>
        <v>3.9176890270672325E-4</v>
      </c>
      <c r="F51" s="325">
        <f>VLOOKUP(C51,H6.KH!C53:D103,2,0)</f>
        <v>0.48000000000000004</v>
      </c>
      <c r="G51" s="361">
        <f t="shared" si="15"/>
        <v>3.9176890270672325E-4</v>
      </c>
      <c r="H51" s="325">
        <f t="shared" si="13"/>
        <v>0</v>
      </c>
      <c r="I51" s="323">
        <v>122521.21</v>
      </c>
      <c r="J51">
        <f>VLOOKUP(C51,'Phu Bieu 6'!C53:D103,2,0)</f>
        <v>0</v>
      </c>
      <c r="K51" s="323">
        <f t="shared" si="3"/>
        <v>0</v>
      </c>
      <c r="L51">
        <v>0</v>
      </c>
      <c r="O51" s="323">
        <f t="shared" si="4"/>
        <v>0</v>
      </c>
    </row>
    <row r="52" spans="1:15" ht="31.5">
      <c r="A52" s="324" t="s">
        <v>335</v>
      </c>
      <c r="B52" s="324" t="s">
        <v>84</v>
      </c>
      <c r="C52" s="318" t="s">
        <v>85</v>
      </c>
      <c r="D52" s="325">
        <f>VLOOKUP(C52,H1.HT!C54:D104,2,0)</f>
        <v>1082.76</v>
      </c>
      <c r="E52" s="326">
        <f t="shared" si="14"/>
        <v>0.88373270228069079</v>
      </c>
      <c r="F52" s="325">
        <f>VLOOKUP(C52,H6.KH!C54:D104,2,0)</f>
        <v>1076.58</v>
      </c>
      <c r="G52" s="326">
        <f t="shared" si="15"/>
        <v>0.87868867765834158</v>
      </c>
      <c r="H52" s="325">
        <f t="shared" si="13"/>
        <v>-6.1800000000000637</v>
      </c>
      <c r="I52" s="323">
        <v>122521.21</v>
      </c>
      <c r="J52">
        <f>VLOOKUP(C52,'Phu Bieu 6'!C54:D104,2,0)</f>
        <v>-6.18</v>
      </c>
      <c r="K52" s="323">
        <f t="shared" si="3"/>
        <v>6.3948846218409017E-14</v>
      </c>
      <c r="L52">
        <v>-6.18</v>
      </c>
      <c r="O52" s="323">
        <f t="shared" si="4"/>
        <v>-6.3948846218409017E-14</v>
      </c>
    </row>
    <row r="53" spans="1:15" ht="31.5">
      <c r="A53" s="324" t="s">
        <v>336</v>
      </c>
      <c r="B53" s="324" t="s">
        <v>86</v>
      </c>
      <c r="C53" s="318" t="s">
        <v>87</v>
      </c>
      <c r="D53" s="325">
        <f>VLOOKUP(C53,H1.HT!C55:D105,2,0)</f>
        <v>19.71</v>
      </c>
      <c r="E53" s="326">
        <f t="shared" si="14"/>
        <v>1.6087010567394821E-2</v>
      </c>
      <c r="F53" s="325">
        <f>VLOOKUP(C53,H6.KH!C55:D105,2,0)</f>
        <v>18.8</v>
      </c>
      <c r="G53" s="326">
        <f t="shared" si="15"/>
        <v>1.5344282022679992E-2</v>
      </c>
      <c r="H53" s="325">
        <f t="shared" si="13"/>
        <v>-0.91000000000000014</v>
      </c>
      <c r="I53" s="323">
        <v>122521.21</v>
      </c>
      <c r="J53">
        <f>VLOOKUP(C53,'Phu Bieu 6'!C55:D105,2,0)</f>
        <v>-0.90999999999999992</v>
      </c>
      <c r="K53" s="323">
        <f t="shared" si="3"/>
        <v>0</v>
      </c>
      <c r="L53">
        <v>-0.90999999999999992</v>
      </c>
      <c r="O53" s="323">
        <f t="shared" si="4"/>
        <v>0</v>
      </c>
    </row>
    <row r="54" spans="1:15" ht="31.5">
      <c r="A54" s="324" t="s">
        <v>337</v>
      </c>
      <c r="B54" s="324" t="s">
        <v>88</v>
      </c>
      <c r="C54" s="318" t="s">
        <v>89</v>
      </c>
      <c r="D54" s="325"/>
      <c r="E54" s="326"/>
      <c r="F54" s="325"/>
      <c r="G54" s="326"/>
      <c r="H54" s="325">
        <f t="shared" si="13"/>
        <v>0</v>
      </c>
      <c r="I54" s="323">
        <v>122521.21</v>
      </c>
      <c r="J54">
        <f>VLOOKUP(C54,'Phu Bieu 6'!C56:D106,2,0)</f>
        <v>0</v>
      </c>
      <c r="K54" s="323">
        <f t="shared" si="3"/>
        <v>0</v>
      </c>
      <c r="L54">
        <v>0</v>
      </c>
      <c r="O54" s="323">
        <f t="shared" si="4"/>
        <v>0</v>
      </c>
    </row>
    <row r="55" spans="1:15" ht="26.25" customHeight="1">
      <c r="A55" s="317">
        <v>3</v>
      </c>
      <c r="B55" s="317" t="s">
        <v>90</v>
      </c>
      <c r="C55" s="314" t="s">
        <v>91</v>
      </c>
      <c r="D55" s="321">
        <f>VLOOKUP(C55,H1.HT!C57:D107,2,0)</f>
        <v>1408.0732</v>
      </c>
      <c r="E55" s="322">
        <f>D55/I55*100</f>
        <v>1.1492485260307173</v>
      </c>
      <c r="F55" s="321">
        <f>VLOOKUP(C55,H6.KH!C57:D107,2,0)</f>
        <v>1405.6132</v>
      </c>
      <c r="G55" s="322">
        <f>F55/I55*100</f>
        <v>1.1472407104043454</v>
      </c>
      <c r="H55" s="321">
        <f t="shared" si="13"/>
        <v>-2.4600000000000364</v>
      </c>
      <c r="I55" s="323">
        <v>122521.21</v>
      </c>
      <c r="J55">
        <f>VLOOKUP(C55,'Phu Bieu 6'!C57:D107,2,0)</f>
        <v>-2.46</v>
      </c>
      <c r="K55" s="323">
        <f t="shared" si="3"/>
        <v>3.6415315207705135E-14</v>
      </c>
      <c r="L55">
        <v>-2.46</v>
      </c>
      <c r="O55" s="323">
        <f t="shared" si="4"/>
        <v>-3.6415315207705135E-14</v>
      </c>
    </row>
    <row r="56" spans="1:15">
      <c r="K56" s="323">
        <f t="shared" si="3"/>
        <v>0</v>
      </c>
    </row>
  </sheetData>
  <mergeCells count="3">
    <mergeCell ref="D2:E2"/>
    <mergeCell ref="F2:G2"/>
    <mergeCell ref="A1:H1"/>
  </mergeCells>
  <phoneticPr fontId="22" type="noConversion"/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J3" sqref="J3"/>
    </sheetView>
  </sheetViews>
  <sheetFormatPr defaultColWidth="9" defaultRowHeight="15"/>
  <cols>
    <col min="1" max="1" width="7.28515625" style="466" customWidth="1"/>
    <col min="2" max="2" width="22.28515625" style="333" customWidth="1"/>
    <col min="3" max="3" width="6.7109375" customWidth="1"/>
    <col min="4" max="4" width="12.5703125" customWidth="1"/>
    <col min="5" max="5" width="11.7109375" customWidth="1"/>
    <col min="6" max="6" width="8" customWidth="1"/>
    <col min="7" max="7" width="8.85546875" customWidth="1"/>
    <col min="8" max="8" width="12.5703125" customWidth="1"/>
  </cols>
  <sheetData>
    <row r="1" spans="1:10" ht="37.5" customHeight="1">
      <c r="A1" s="656" t="s">
        <v>391</v>
      </c>
      <c r="B1" s="656"/>
      <c r="C1" s="656"/>
      <c r="D1" s="656"/>
      <c r="E1" s="656"/>
      <c r="F1" s="656"/>
      <c r="G1" s="656"/>
    </row>
    <row r="2" spans="1:10" ht="72" customHeight="1">
      <c r="A2" s="313" t="s">
        <v>392</v>
      </c>
      <c r="B2" s="313" t="s">
        <v>3</v>
      </c>
      <c r="C2" s="313" t="s">
        <v>4</v>
      </c>
      <c r="D2" s="314" t="s">
        <v>597</v>
      </c>
      <c r="E2" s="314" t="s">
        <v>598</v>
      </c>
      <c r="F2" s="314" t="s">
        <v>599</v>
      </c>
      <c r="G2" s="312" t="s">
        <v>390</v>
      </c>
    </row>
    <row r="3" spans="1:10" ht="40.5" customHeight="1">
      <c r="A3" s="314" t="s">
        <v>207</v>
      </c>
      <c r="B3" s="314" t="s">
        <v>389</v>
      </c>
      <c r="C3" s="318"/>
      <c r="D3" s="319">
        <v>122521.21</v>
      </c>
      <c r="E3" s="319">
        <v>122521.21</v>
      </c>
      <c r="F3" s="314">
        <v>100</v>
      </c>
      <c r="G3" s="320"/>
    </row>
    <row r="4" spans="1:10" ht="22.5" customHeight="1">
      <c r="A4" s="314">
        <v>1</v>
      </c>
      <c r="B4" s="317" t="s">
        <v>8</v>
      </c>
      <c r="C4" s="314" t="s">
        <v>9</v>
      </c>
      <c r="D4" s="321">
        <f>VLOOKUP(C4,H1.HT!C8:D58,2,0)</f>
        <v>115896.17150800001</v>
      </c>
      <c r="E4" s="321">
        <f>VLOOKUP(C4,H6.KH!C8:D58,2,0)</f>
        <v>115749.94150800002</v>
      </c>
      <c r="F4" s="322">
        <f>E4/H4*100</f>
        <v>94.473390776992829</v>
      </c>
      <c r="G4" s="321">
        <f t="shared" ref="G4:G9" si="0">E4-D4</f>
        <v>-146.22999999999593</v>
      </c>
      <c r="H4" s="323">
        <v>122521.21</v>
      </c>
      <c r="I4">
        <f>VLOOKUP(C4,'Phu Bieu 6'!C8:D58,2,0)</f>
        <v>-146.22999999999996</v>
      </c>
      <c r="J4" s="323">
        <f>I4-G4</f>
        <v>-4.0358827391173691E-12</v>
      </c>
    </row>
    <row r="5" spans="1:10" ht="23.25" customHeight="1">
      <c r="A5" s="318" t="s">
        <v>10</v>
      </c>
      <c r="B5" s="324" t="s">
        <v>11</v>
      </c>
      <c r="C5" s="318" t="s">
        <v>12</v>
      </c>
      <c r="D5" s="325">
        <f>VLOOKUP(C5,H1.HT!C9:D59,2,0)</f>
        <v>1150.0665000000001</v>
      </c>
      <c r="E5" s="325">
        <f>VLOOKUP(C5,H6.KH!C9:D59,2,0)</f>
        <v>1149.8665000000001</v>
      </c>
      <c r="F5" s="326">
        <f t="shared" ref="F5:F53" si="1">E5/H5*100</f>
        <v>0.93850403534212568</v>
      </c>
      <c r="G5" s="325">
        <f t="shared" si="0"/>
        <v>-0.20000000000004547</v>
      </c>
      <c r="H5" s="323">
        <v>122521.21</v>
      </c>
      <c r="I5">
        <f>VLOOKUP(C5,'Phu Bieu 6'!C9:D59,2,0)</f>
        <v>-0.2</v>
      </c>
      <c r="J5" s="323">
        <f t="shared" ref="J5:J53" si="2">I5-G5</f>
        <v>4.546363285840016E-14</v>
      </c>
    </row>
    <row r="6" spans="1:10" ht="33" customHeight="1">
      <c r="A6" s="328"/>
      <c r="B6" s="327" t="s">
        <v>13</v>
      </c>
      <c r="C6" s="328" t="s">
        <v>14</v>
      </c>
      <c r="D6" s="325">
        <f>VLOOKUP(C6,H1.HT!C10:D60,2,0)</f>
        <v>1079.3765000000001</v>
      </c>
      <c r="E6" s="325">
        <f>VLOOKUP(C6,H6.KH!C10:D60,2,0)</f>
        <v>1079.1765</v>
      </c>
      <c r="F6" s="326">
        <f t="shared" si="1"/>
        <v>0.88080790256642083</v>
      </c>
      <c r="G6" s="325">
        <f t="shared" si="0"/>
        <v>-0.20000000000004547</v>
      </c>
      <c r="H6" s="323">
        <v>122521.21</v>
      </c>
      <c r="I6">
        <f>VLOOKUP(C6,'Phu Bieu 6'!C10:D60,2,0)</f>
        <v>-0.2</v>
      </c>
      <c r="J6" s="323">
        <f t="shared" si="2"/>
        <v>4.546363285840016E-14</v>
      </c>
    </row>
    <row r="7" spans="1:10" ht="31.5">
      <c r="A7" s="330" t="s">
        <v>309</v>
      </c>
      <c r="B7" s="329" t="s">
        <v>15</v>
      </c>
      <c r="C7" s="330" t="s">
        <v>16</v>
      </c>
      <c r="D7" s="325">
        <f>VLOOKUP(C7,H1.HT!C11:D61,2,0)</f>
        <v>1342.9728399999999</v>
      </c>
      <c r="E7" s="325">
        <f>VLOOKUP(C7,H6.KH!C11:D61,2,0)</f>
        <v>1334.7328399999999</v>
      </c>
      <c r="F7" s="326">
        <f t="shared" si="1"/>
        <v>1.0893892086113088</v>
      </c>
      <c r="G7" s="325">
        <f t="shared" si="0"/>
        <v>-8.2400000000000091</v>
      </c>
      <c r="H7" s="323">
        <v>122521.21</v>
      </c>
      <c r="I7">
        <f>VLOOKUP(C7,'Phu Bieu 6'!C11:D61,2,0)</f>
        <v>-8.24</v>
      </c>
      <c r="J7" s="323">
        <f t="shared" si="2"/>
        <v>0</v>
      </c>
    </row>
    <row r="8" spans="1:10" ht="23.25" customHeight="1">
      <c r="A8" s="318" t="s">
        <v>310</v>
      </c>
      <c r="B8" s="324" t="s">
        <v>17</v>
      </c>
      <c r="C8" s="318" t="s">
        <v>18</v>
      </c>
      <c r="D8" s="325">
        <f>VLOOKUP(C8,H1.HT!C12:D62,2,0)</f>
        <v>3489.3249999999998</v>
      </c>
      <c r="E8" s="325">
        <f>VLOOKUP(C8,H6.KH!C12:D62,2,0)</f>
        <v>3495.335</v>
      </c>
      <c r="F8" s="326">
        <f t="shared" si="1"/>
        <v>2.8528407448800088</v>
      </c>
      <c r="G8" s="325">
        <f t="shared" si="0"/>
        <v>6.0100000000002183</v>
      </c>
      <c r="H8" s="323">
        <v>122521.21</v>
      </c>
      <c r="I8">
        <f>VLOOKUP(C8,'Phu Bieu 6'!C12:D62,2,0)</f>
        <v>6.01</v>
      </c>
      <c r="J8" s="323">
        <f t="shared" si="2"/>
        <v>-2.1849189124623081E-13</v>
      </c>
    </row>
    <row r="9" spans="1:10" ht="23.25" customHeight="1">
      <c r="A9" s="318" t="s">
        <v>311</v>
      </c>
      <c r="B9" s="324" t="s">
        <v>19</v>
      </c>
      <c r="C9" s="318" t="s">
        <v>20</v>
      </c>
      <c r="D9" s="325">
        <f>VLOOKUP(C9,H1.HT!C13:D63,2,0)</f>
        <v>48430.270000000004</v>
      </c>
      <c r="E9" s="325">
        <f>VLOOKUP(C9,H6.KH!C13:D63,2,0)</f>
        <v>48427.090000000004</v>
      </c>
      <c r="F9" s="326">
        <f t="shared" si="1"/>
        <v>39.525474813707767</v>
      </c>
      <c r="G9" s="325">
        <f t="shared" si="0"/>
        <v>-3.180000000000291</v>
      </c>
      <c r="H9" s="323">
        <v>122521.21</v>
      </c>
      <c r="I9">
        <f>VLOOKUP(C9,'Phu Bieu 6'!C13:D63,2,0)</f>
        <v>-3.18</v>
      </c>
      <c r="J9" s="323">
        <f t="shared" si="2"/>
        <v>2.9087843245179101E-13</v>
      </c>
    </row>
    <row r="10" spans="1:10" ht="23.25" customHeight="1">
      <c r="A10" s="318" t="s">
        <v>312</v>
      </c>
      <c r="B10" s="324" t="s">
        <v>21</v>
      </c>
      <c r="C10" s="318" t="s">
        <v>22</v>
      </c>
      <c r="D10" s="325">
        <f>VLOOKUP(C10,H1.HT!C14:D64,2,0)</f>
        <v>15322.29</v>
      </c>
      <c r="E10" s="325">
        <f>VLOOKUP(C10,H6.KH!C14:D64,2,0)</f>
        <v>15322.29</v>
      </c>
      <c r="F10" s="326">
        <f t="shared" si="1"/>
        <v>12.505826542196244</v>
      </c>
      <c r="G10" s="325"/>
      <c r="H10" s="323">
        <v>122521.21</v>
      </c>
      <c r="I10">
        <f>VLOOKUP(C10,'Phu Bieu 6'!C14:D64,2,0)</f>
        <v>0</v>
      </c>
      <c r="J10" s="323">
        <f t="shared" si="2"/>
        <v>0</v>
      </c>
    </row>
    <row r="11" spans="1:10" ht="23.25" customHeight="1">
      <c r="A11" s="318" t="s">
        <v>313</v>
      </c>
      <c r="B11" s="324" t="s">
        <v>23</v>
      </c>
      <c r="C11" s="318" t="s">
        <v>24</v>
      </c>
      <c r="D11" s="325">
        <f>VLOOKUP(C11,H1.HT!C15:D65,2,0)</f>
        <v>45927.604568000002</v>
      </c>
      <c r="E11" s="325">
        <f>VLOOKUP(C11,H6.KH!C15:D65,2,0)</f>
        <v>45790.524568000001</v>
      </c>
      <c r="F11" s="326">
        <f t="shared" si="1"/>
        <v>37.373549092438765</v>
      </c>
      <c r="G11" s="325">
        <f>E11-D11</f>
        <v>-137.08000000000175</v>
      </c>
      <c r="H11" s="323">
        <v>122521.21</v>
      </c>
      <c r="I11">
        <f>VLOOKUP(C11,'Phu Bieu 6'!C15:D65,2,0)</f>
        <v>-137.07999999999998</v>
      </c>
      <c r="J11" s="323">
        <f t="shared" si="2"/>
        <v>1.7621459846850485E-12</v>
      </c>
    </row>
    <row r="12" spans="1:10" ht="23.25" customHeight="1">
      <c r="A12" s="318" t="s">
        <v>314</v>
      </c>
      <c r="B12" s="324" t="s">
        <v>25</v>
      </c>
      <c r="C12" s="318" t="s">
        <v>26</v>
      </c>
      <c r="D12" s="325">
        <f>VLOOKUP(C12,H1.HT!C16:D66,2,0)</f>
        <v>231.23259999999999</v>
      </c>
      <c r="E12" s="325">
        <f>VLOOKUP(C12,H6.KH!C16:D66,2,0)</f>
        <v>227.6926</v>
      </c>
      <c r="F12" s="326">
        <f t="shared" si="1"/>
        <v>0.18583933345091841</v>
      </c>
      <c r="G12" s="325">
        <f>E12-D12</f>
        <v>-3.539999999999992</v>
      </c>
      <c r="H12" s="323">
        <v>122521.21</v>
      </c>
      <c r="I12">
        <f>VLOOKUP(C12,'Phu Bieu 6'!C16:D66,2,0)</f>
        <v>-3.54</v>
      </c>
      <c r="J12" s="323">
        <f t="shared" si="2"/>
        <v>-7.9936057773011271E-15</v>
      </c>
    </row>
    <row r="13" spans="1:10" ht="23.25" customHeight="1">
      <c r="A13" s="318" t="s">
        <v>315</v>
      </c>
      <c r="B13" s="324" t="s">
        <v>27</v>
      </c>
      <c r="C13" s="318" t="s">
        <v>28</v>
      </c>
      <c r="D13" s="325"/>
      <c r="E13" s="325"/>
      <c r="F13" s="326"/>
      <c r="G13" s="325"/>
      <c r="H13" s="323">
        <v>122521.21</v>
      </c>
      <c r="I13">
        <f>VLOOKUP(C13,'Phu Bieu 6'!C17:D67,2,0)</f>
        <v>0</v>
      </c>
      <c r="J13" s="323">
        <f t="shared" si="2"/>
        <v>0</v>
      </c>
    </row>
    <row r="14" spans="1:10" ht="23.25" customHeight="1">
      <c r="A14" s="318" t="s">
        <v>316</v>
      </c>
      <c r="B14" s="324" t="s">
        <v>29</v>
      </c>
      <c r="C14" s="318" t="s">
        <v>30</v>
      </c>
      <c r="D14" s="325">
        <f>VLOOKUP(C14,H1.HT!C18:D68,2,0)</f>
        <v>2.41</v>
      </c>
      <c r="E14" s="325">
        <f>VLOOKUP(C14,H6.KH!C18:D68,2,0)</f>
        <v>2.41</v>
      </c>
      <c r="F14" s="326"/>
      <c r="G14" s="325"/>
      <c r="H14" s="323">
        <v>122521.21</v>
      </c>
      <c r="I14">
        <f>VLOOKUP(C14,'Phu Bieu 6'!C18:D68,2,0)</f>
        <v>0</v>
      </c>
      <c r="J14" s="323">
        <f t="shared" si="2"/>
        <v>0</v>
      </c>
    </row>
    <row r="15" spans="1:10" ht="15.75">
      <c r="A15" s="314">
        <v>2</v>
      </c>
      <c r="B15" s="317" t="s">
        <v>31</v>
      </c>
      <c r="C15" s="314" t="s">
        <v>32</v>
      </c>
      <c r="D15" s="321">
        <f>VLOOKUP(C15,H1.HT!C19:D69,2,0)</f>
        <v>5216.9952620000004</v>
      </c>
      <c r="E15" s="321">
        <f>VLOOKUP(C15,H6.KH!C19:D69,2,0)</f>
        <v>5365.685262</v>
      </c>
      <c r="F15" s="322">
        <f t="shared" si="1"/>
        <v>4.379392973673701</v>
      </c>
      <c r="G15" s="321">
        <f>E15-D15</f>
        <v>148.6899999999996</v>
      </c>
      <c r="H15" s="323">
        <v>122521.21</v>
      </c>
      <c r="I15">
        <f>VLOOKUP(C15,'Phu Bieu 6'!C19:D69,2,0)</f>
        <v>148.69</v>
      </c>
      <c r="J15" s="323">
        <f t="shared" si="2"/>
        <v>3.979039320256561E-13</v>
      </c>
    </row>
    <row r="16" spans="1:10" ht="23.25" customHeight="1">
      <c r="A16" s="318" t="s">
        <v>34</v>
      </c>
      <c r="B16" s="324" t="s">
        <v>35</v>
      </c>
      <c r="C16" s="331" t="s">
        <v>36</v>
      </c>
      <c r="D16" s="325">
        <f>VLOOKUP(C16,H1.HT!C20:D70,2,0)</f>
        <v>129.18</v>
      </c>
      <c r="E16" s="325">
        <f>VLOOKUP(C16,H6.KH!C20:D70,2,0)</f>
        <v>131.05000000000001</v>
      </c>
      <c r="F16" s="326">
        <f t="shared" si="1"/>
        <v>0.10696107229107515</v>
      </c>
      <c r="G16" s="325">
        <f>E16-D16</f>
        <v>1.8700000000000045</v>
      </c>
      <c r="H16" s="323">
        <v>122521.21</v>
      </c>
      <c r="I16">
        <f>VLOOKUP(C16,'Phu Bieu 6'!C20:D70,2,0)</f>
        <v>1.87</v>
      </c>
      <c r="J16" s="323">
        <f t="shared" si="2"/>
        <v>-4.4408920985006262E-15</v>
      </c>
    </row>
    <row r="17" spans="1:10" ht="19.5" customHeight="1">
      <c r="A17" s="318" t="s">
        <v>37</v>
      </c>
      <c r="B17" s="324" t="s">
        <v>38</v>
      </c>
      <c r="C17" s="318" t="s">
        <v>39</v>
      </c>
      <c r="D17" s="325">
        <f>VLOOKUP(C17,H1.HT!C21:D71,2,0)</f>
        <v>0.77</v>
      </c>
      <c r="E17" s="325">
        <f>VLOOKUP(C17,H6.KH!C21:D71,2,0)</f>
        <v>0.77</v>
      </c>
      <c r="F17" s="326"/>
      <c r="G17" s="325">
        <f>E17-D17</f>
        <v>0</v>
      </c>
      <c r="H17" s="323">
        <v>122521.21</v>
      </c>
      <c r="I17">
        <f>VLOOKUP(C17,'Phu Bieu 6'!C21:D71,2,0)</f>
        <v>0</v>
      </c>
      <c r="J17" s="323">
        <f t="shared" si="2"/>
        <v>0</v>
      </c>
    </row>
    <row r="18" spans="1:10" ht="21" customHeight="1">
      <c r="A18" s="318" t="s">
        <v>40</v>
      </c>
      <c r="B18" s="324" t="s">
        <v>41</v>
      </c>
      <c r="C18" s="318" t="s">
        <v>42</v>
      </c>
      <c r="D18" s="325"/>
      <c r="E18" s="325"/>
      <c r="F18" s="326"/>
      <c r="G18" s="325"/>
      <c r="H18" s="323">
        <v>122521.21</v>
      </c>
      <c r="I18">
        <f>VLOOKUP(C18,'Phu Bieu 6'!C22:D72,2,0)</f>
        <v>0</v>
      </c>
      <c r="J18" s="323">
        <f t="shared" si="2"/>
        <v>0</v>
      </c>
    </row>
    <row r="19" spans="1:10" ht="19.5" customHeight="1">
      <c r="A19" s="318" t="s">
        <v>43</v>
      </c>
      <c r="B19" s="324" t="s">
        <v>44</v>
      </c>
      <c r="C19" s="318" t="s">
        <v>45</v>
      </c>
      <c r="D19" s="325"/>
      <c r="E19" s="325"/>
      <c r="F19" s="326"/>
      <c r="G19" s="325"/>
      <c r="H19" s="323">
        <v>122521.21</v>
      </c>
      <c r="I19">
        <f>VLOOKUP(C19,'Phu Bieu 6'!C23:D73,2,0)</f>
        <v>0</v>
      </c>
      <c r="J19" s="323">
        <f t="shared" si="2"/>
        <v>0</v>
      </c>
    </row>
    <row r="20" spans="1:10" ht="21.75" customHeight="1">
      <c r="A20" s="318" t="s">
        <v>317</v>
      </c>
      <c r="B20" s="324" t="s">
        <v>46</v>
      </c>
      <c r="C20" s="318" t="s">
        <v>47</v>
      </c>
      <c r="D20" s="325">
        <f>VLOOKUP(C20,H1.HT!C24:D74,2,0)</f>
        <v>26.8</v>
      </c>
      <c r="E20" s="325">
        <f>VLOOKUP(C20,H6.KH!C24:D74,2,0)</f>
        <v>26.8</v>
      </c>
      <c r="F20" s="326">
        <f t="shared" si="1"/>
        <v>2.187376373445871E-2</v>
      </c>
      <c r="G20" s="325">
        <f>E20-D20</f>
        <v>0</v>
      </c>
      <c r="H20" s="323">
        <v>122521.21</v>
      </c>
      <c r="I20">
        <f>VLOOKUP(C20,'Phu Bieu 6'!C24:D74,2,0)</f>
        <v>0</v>
      </c>
      <c r="J20" s="323">
        <f t="shared" si="2"/>
        <v>0</v>
      </c>
    </row>
    <row r="21" spans="1:10" ht="21" customHeight="1">
      <c r="A21" s="318" t="s">
        <v>318</v>
      </c>
      <c r="B21" s="324" t="s">
        <v>48</v>
      </c>
      <c r="C21" s="318" t="s">
        <v>49</v>
      </c>
      <c r="D21" s="325">
        <f>VLOOKUP(C21,H1.HT!C25:D75,2,0)</f>
        <v>0.6542</v>
      </c>
      <c r="E21" s="325">
        <f>VLOOKUP(C21,H6.KH!C25:D75,2,0)</f>
        <v>32.674200000000006</v>
      </c>
      <c r="F21" s="326">
        <f t="shared" si="1"/>
        <v>2.6668198918375033E-2</v>
      </c>
      <c r="G21" s="325">
        <f>E21-D21</f>
        <v>32.020000000000003</v>
      </c>
      <c r="H21" s="323">
        <v>122521.21</v>
      </c>
      <c r="I21">
        <f>VLOOKUP(C21,'Phu Bieu 6'!C25:D75,2,0)</f>
        <v>32.020000000000003</v>
      </c>
      <c r="J21" s="323">
        <f t="shared" si="2"/>
        <v>0</v>
      </c>
    </row>
    <row r="22" spans="1:10" ht="31.5">
      <c r="A22" s="318" t="s">
        <v>319</v>
      </c>
      <c r="B22" s="324" t="s">
        <v>50</v>
      </c>
      <c r="C22" s="318" t="s">
        <v>51</v>
      </c>
      <c r="D22" s="325">
        <f>VLOOKUP(C22,H1.HT!C26:D76,2,0)</f>
        <v>16.265800000000002</v>
      </c>
      <c r="E22" s="325">
        <f>VLOOKUP(C22,H6.KH!C26:D76,2,0)</f>
        <v>17.155800000000003</v>
      </c>
      <c r="F22" s="326">
        <f t="shared" si="1"/>
        <v>1.4002310293866673E-2</v>
      </c>
      <c r="G22" s="325">
        <f>E22-D22</f>
        <v>0.89000000000000057</v>
      </c>
      <c r="H22" s="323">
        <v>122521.21</v>
      </c>
      <c r="I22">
        <f>VLOOKUP(C22,'Phu Bieu 6'!C26:D76,2,0)</f>
        <v>0.89</v>
      </c>
      <c r="J22" s="323">
        <f t="shared" si="2"/>
        <v>0</v>
      </c>
    </row>
    <row r="23" spans="1:10" ht="31.5">
      <c r="A23" s="318" t="s">
        <v>320</v>
      </c>
      <c r="B23" s="324" t="s">
        <v>52</v>
      </c>
      <c r="C23" s="331" t="s">
        <v>53</v>
      </c>
      <c r="D23" s="325">
        <f>VLOOKUP(C23,H1.HT!C27:D77,2,0)</f>
        <v>13.969999999999999</v>
      </c>
      <c r="E23" s="325">
        <f>VLOOKUP(C23,H6.KH!C27:D77,2,0)</f>
        <v>13.969999999999999</v>
      </c>
      <c r="F23" s="326">
        <f t="shared" si="1"/>
        <v>1.1402107439193588E-2</v>
      </c>
      <c r="G23" s="325"/>
      <c r="H23" s="323">
        <v>122521.21</v>
      </c>
      <c r="I23">
        <f>VLOOKUP(C23,'Phu Bieu 6'!C27:D77,2,0)</f>
        <v>0</v>
      </c>
      <c r="J23" s="323">
        <f t="shared" si="2"/>
        <v>0</v>
      </c>
    </row>
    <row r="24" spans="1:10" ht="47.25">
      <c r="A24" s="318" t="s">
        <v>321</v>
      </c>
      <c r="B24" s="324" t="s">
        <v>54</v>
      </c>
      <c r="C24" s="331" t="s">
        <v>55</v>
      </c>
      <c r="D24" s="325">
        <f>VLOOKUP(C24,H1.HT!C28:D78,2,0)</f>
        <v>3187.6933250000006</v>
      </c>
      <c r="E24" s="325">
        <f>VLOOKUP(C24,H6.KH!C28:D78,2,0)</f>
        <v>3292.5933250000007</v>
      </c>
      <c r="F24" s="326">
        <f t="shared" si="1"/>
        <v>2.6873659874890237</v>
      </c>
      <c r="G24" s="325">
        <f>E24-D24</f>
        <v>104.90000000000009</v>
      </c>
      <c r="H24" s="323">
        <v>122521.21</v>
      </c>
      <c r="I24">
        <f>VLOOKUP(C24,'Phu Bieu 6'!C28:D78,2,0)</f>
        <v>104.90000000000002</v>
      </c>
      <c r="J24" s="323">
        <f t="shared" si="2"/>
        <v>0</v>
      </c>
    </row>
    <row r="25" spans="1:10" ht="31.5">
      <c r="A25" s="328" t="s">
        <v>208</v>
      </c>
      <c r="B25" s="327" t="s">
        <v>209</v>
      </c>
      <c r="C25" s="332" t="s">
        <v>210</v>
      </c>
      <c r="D25" s="325">
        <f>VLOOKUP(C25,H1.HT!C29:D79,2,0)</f>
        <v>15.962289999999999</v>
      </c>
      <c r="E25" s="325">
        <f>VLOOKUP(C25,H6.KH!C29:D79,2,0)</f>
        <v>16.482289999999999</v>
      </c>
      <c r="F25" s="326">
        <f t="shared" si="1"/>
        <v>1.3452601390404157E-2</v>
      </c>
      <c r="G25" s="325">
        <f>E25-D25</f>
        <v>0.51999999999999957</v>
      </c>
      <c r="H25" s="323">
        <v>122521.21</v>
      </c>
      <c r="I25">
        <f>VLOOKUP(C25,'Phu Bieu 6'!C29:D79,2,0)</f>
        <v>0.52</v>
      </c>
      <c r="J25" s="323">
        <f t="shared" si="2"/>
        <v>0</v>
      </c>
    </row>
    <row r="26" spans="1:10" ht="31.5">
      <c r="A26" s="328" t="s">
        <v>211</v>
      </c>
      <c r="B26" s="327" t="s">
        <v>212</v>
      </c>
      <c r="C26" s="332" t="s">
        <v>213</v>
      </c>
      <c r="D26" s="325"/>
      <c r="E26" s="325"/>
      <c r="F26" s="326"/>
      <c r="G26" s="325"/>
      <c r="H26" s="323">
        <v>122521.21</v>
      </c>
      <c r="I26">
        <f>VLOOKUP(C26,'Phu Bieu 6'!C30:D80,2,0)</f>
        <v>0</v>
      </c>
      <c r="J26" s="323">
        <f t="shared" si="2"/>
        <v>0</v>
      </c>
    </row>
    <row r="27" spans="1:10" ht="31.5">
      <c r="A27" s="328" t="s">
        <v>214</v>
      </c>
      <c r="B27" s="327" t="s">
        <v>215</v>
      </c>
      <c r="C27" s="332" t="s">
        <v>216</v>
      </c>
      <c r="D27" s="325">
        <f>VLOOKUP(C27,H1.HT!C31:D81,2,0)</f>
        <v>6.6899999999999995</v>
      </c>
      <c r="E27" s="325">
        <f>VLOOKUP(C27,H6.KH!C31:D81,2,0)</f>
        <v>6.6899999999999995</v>
      </c>
      <c r="F27" s="326">
        <f t="shared" si="1"/>
        <v>5.4602790814749537E-3</v>
      </c>
      <c r="G27" s="325"/>
      <c r="H27" s="323">
        <v>122521.21</v>
      </c>
      <c r="I27">
        <f>VLOOKUP(C27,'Phu Bieu 6'!C31:D81,2,0)</f>
        <v>0</v>
      </c>
      <c r="J27" s="323">
        <f t="shared" si="2"/>
        <v>0</v>
      </c>
    </row>
    <row r="28" spans="1:10" ht="31.5">
      <c r="A28" s="328" t="s">
        <v>217</v>
      </c>
      <c r="B28" s="327" t="s">
        <v>218</v>
      </c>
      <c r="C28" s="332" t="s">
        <v>182</v>
      </c>
      <c r="D28" s="325">
        <f>VLOOKUP(C28,H1.HT!C32:D82,2,0)</f>
        <v>44.160000000000004</v>
      </c>
      <c r="E28" s="325">
        <f>VLOOKUP(C28,H6.KH!C32:D82,2,0)</f>
        <v>45.88</v>
      </c>
      <c r="F28" s="326">
        <f t="shared" si="1"/>
        <v>3.7446577617050961E-2</v>
      </c>
      <c r="G28" s="325">
        <f t="shared" ref="G28:G33" si="3">E28-D28</f>
        <v>1.7199999999999989</v>
      </c>
      <c r="H28" s="323">
        <v>122521.21</v>
      </c>
      <c r="I28">
        <f>VLOOKUP(C28,'Phu Bieu 6'!C32:D82,2,0)</f>
        <v>1.7200000000000002</v>
      </c>
      <c r="J28" s="323">
        <f t="shared" si="2"/>
        <v>0</v>
      </c>
    </row>
    <row r="29" spans="1:10" ht="31.5">
      <c r="A29" s="328" t="s">
        <v>219</v>
      </c>
      <c r="B29" s="327" t="s">
        <v>220</v>
      </c>
      <c r="C29" s="332" t="s">
        <v>221</v>
      </c>
      <c r="D29" s="325">
        <f>VLOOKUP(C29,H1.HT!C33:D83,2,0)</f>
        <v>19.349999999999998</v>
      </c>
      <c r="E29" s="325">
        <f>VLOOKUP(C29,H6.KH!C33:D83,2,0)</f>
        <v>19.259999999999998</v>
      </c>
      <c r="F29" s="326">
        <f t="shared" si="1"/>
        <v>1.5719727221107264E-2</v>
      </c>
      <c r="G29" s="325">
        <f t="shared" si="3"/>
        <v>-8.9999999999999858E-2</v>
      </c>
      <c r="H29" s="323">
        <v>122521.21</v>
      </c>
      <c r="I29">
        <f>VLOOKUP(C29,'Phu Bieu 6'!C33:D83,2,0)</f>
        <v>-0.09</v>
      </c>
      <c r="J29" s="323">
        <f t="shared" si="2"/>
        <v>-1.3877787807814457E-16</v>
      </c>
    </row>
    <row r="30" spans="1:10" ht="47.25">
      <c r="A30" s="328" t="s">
        <v>222</v>
      </c>
      <c r="B30" s="327" t="s">
        <v>223</v>
      </c>
      <c r="C30" s="332" t="s">
        <v>224</v>
      </c>
      <c r="D30" s="325">
        <f>VLOOKUP(C30,H1.HT!C34:D84,2,0)</f>
        <v>0.87</v>
      </c>
      <c r="E30" s="325">
        <f>VLOOKUP(C30,H6.KH!C34:D84,2,0)</f>
        <v>0.87</v>
      </c>
      <c r="F30" s="326">
        <f t="shared" si="1"/>
        <v>7.100811361559358E-4</v>
      </c>
      <c r="G30" s="325">
        <f t="shared" si="3"/>
        <v>0</v>
      </c>
      <c r="H30" s="323">
        <v>122521.21</v>
      </c>
      <c r="I30">
        <f>VLOOKUP(C30,'Phu Bieu 6'!C34:D84,2,0)</f>
        <v>0</v>
      </c>
      <c r="J30" s="323">
        <f t="shared" si="2"/>
        <v>0</v>
      </c>
    </row>
    <row r="31" spans="1:10" ht="18.75" customHeight="1">
      <c r="A31" s="328" t="s">
        <v>225</v>
      </c>
      <c r="B31" s="327" t="s">
        <v>226</v>
      </c>
      <c r="C31" s="332" t="s">
        <v>180</v>
      </c>
      <c r="D31" s="325">
        <f>VLOOKUP(C31,H1.HT!C35:D85,2,0)</f>
        <v>642.19585300000006</v>
      </c>
      <c r="E31" s="325">
        <f>VLOOKUP(C31,H6.KH!C35:D85,2,0)</f>
        <v>724.85585300000002</v>
      </c>
      <c r="F31" s="326">
        <f t="shared" si="1"/>
        <v>0.59161662947990801</v>
      </c>
      <c r="G31" s="325">
        <f t="shared" si="3"/>
        <v>82.659999999999968</v>
      </c>
      <c r="H31" s="323">
        <v>122521.21</v>
      </c>
      <c r="I31">
        <f>VLOOKUP(C31,'Phu Bieu 6'!C35:D85,2,0)</f>
        <v>82.66</v>
      </c>
      <c r="J31" s="323">
        <f t="shared" si="2"/>
        <v>0</v>
      </c>
    </row>
    <row r="32" spans="1:10" ht="21" customHeight="1">
      <c r="A32" s="328" t="s">
        <v>227</v>
      </c>
      <c r="B32" s="327" t="s">
        <v>228</v>
      </c>
      <c r="C32" s="332" t="s">
        <v>181</v>
      </c>
      <c r="D32" s="325">
        <f>VLOOKUP(C32,H1.HT!C36:D86,2,0)</f>
        <v>90.02</v>
      </c>
      <c r="E32" s="325">
        <f>VLOOKUP(C32,H6.KH!C36:D86,2,0)</f>
        <v>90.759999999999991</v>
      </c>
      <c r="F32" s="326">
        <f t="shared" si="1"/>
        <v>7.4076970020129571E-2</v>
      </c>
      <c r="G32" s="325">
        <f t="shared" si="3"/>
        <v>0.73999999999999488</v>
      </c>
      <c r="H32" s="323">
        <v>122521.21</v>
      </c>
      <c r="I32">
        <f>VLOOKUP(C32,'Phu Bieu 6'!C36:D86,2,0)</f>
        <v>0.74</v>
      </c>
      <c r="J32" s="323">
        <f t="shared" si="2"/>
        <v>5.1070259132757201E-15</v>
      </c>
    </row>
    <row r="33" spans="1:10" ht="23.25" customHeight="1">
      <c r="A33" s="328" t="s">
        <v>229</v>
      </c>
      <c r="B33" s="327" t="s">
        <v>230</v>
      </c>
      <c r="C33" s="332" t="s">
        <v>190</v>
      </c>
      <c r="D33" s="325">
        <f>VLOOKUP(C33,H1.HT!C37:D87,2,0)</f>
        <v>2363.6251820000002</v>
      </c>
      <c r="E33" s="325">
        <f>VLOOKUP(C33,H6.KH!C37:D87,2,0)</f>
        <v>2383.1251820000002</v>
      </c>
      <c r="F33" s="326">
        <f t="shared" si="1"/>
        <v>1.9450715365935418</v>
      </c>
      <c r="G33" s="325">
        <f t="shared" si="3"/>
        <v>19.5</v>
      </c>
      <c r="H33" s="323">
        <v>122521.21</v>
      </c>
      <c r="I33">
        <f>VLOOKUP(C33,'Phu Bieu 6'!C37:D87,2,0)</f>
        <v>19.500000000000004</v>
      </c>
      <c r="J33" s="323">
        <f t="shared" si="2"/>
        <v>0</v>
      </c>
    </row>
    <row r="34" spans="1:10" ht="31.5">
      <c r="A34" s="328" t="s">
        <v>231</v>
      </c>
      <c r="B34" s="327" t="s">
        <v>232</v>
      </c>
      <c r="C34" s="332" t="s">
        <v>233</v>
      </c>
      <c r="D34" s="325">
        <f>VLOOKUP(C34,H1.HT!C38:D88,2,0)</f>
        <v>1.3000000000000005</v>
      </c>
      <c r="E34" s="325">
        <f>VLOOKUP(C34,H6.KH!C38:D88,2,0)</f>
        <v>1.3000000000000005</v>
      </c>
      <c r="F34" s="326"/>
      <c r="G34" s="325"/>
      <c r="H34" s="323">
        <v>122521.21</v>
      </c>
      <c r="I34">
        <f>VLOOKUP(C34,'Phu Bieu 6'!C38:D88,2,0)</f>
        <v>0</v>
      </c>
      <c r="J34" s="323">
        <f t="shared" si="2"/>
        <v>0</v>
      </c>
    </row>
    <row r="35" spans="1:10" ht="15.75">
      <c r="A35" s="328" t="s">
        <v>234</v>
      </c>
      <c r="B35" s="327" t="s">
        <v>235</v>
      </c>
      <c r="C35" s="332" t="s">
        <v>191</v>
      </c>
      <c r="D35" s="325">
        <f>VLOOKUP(C35,H1.HT!C39:D89,2,0)</f>
        <v>3.52</v>
      </c>
      <c r="E35" s="325">
        <f>VLOOKUP(C35,H6.KH!C39:D89,2,0)</f>
        <v>3.37</v>
      </c>
      <c r="F35" s="326"/>
      <c r="G35" s="325">
        <f>E35-D35</f>
        <v>-0.14999999999999991</v>
      </c>
      <c r="H35" s="323">
        <v>122521.21</v>
      </c>
      <c r="I35">
        <f>VLOOKUP(C35,'Phu Bieu 6'!C39:D89,2,0)</f>
        <v>-0.15</v>
      </c>
      <c r="J35" s="323">
        <f t="shared" si="2"/>
        <v>0</v>
      </c>
    </row>
    <row r="36" spans="1:10" ht="31.5">
      <c r="A36" s="318" t="s">
        <v>204</v>
      </c>
      <c r="B36" s="324" t="s">
        <v>56</v>
      </c>
      <c r="C36" s="318" t="s">
        <v>57</v>
      </c>
      <c r="D36" s="325">
        <f>VLOOKUP(C36,H1.HT!C40:D90,2,0)</f>
        <v>43.64</v>
      </c>
      <c r="E36" s="325">
        <f>VLOOKUP(C36,H6.KH!C40:D90,2,0)</f>
        <v>43.64</v>
      </c>
      <c r="F36" s="326">
        <f t="shared" si="1"/>
        <v>3.5618322737752915E-2</v>
      </c>
      <c r="G36" s="325"/>
      <c r="H36" s="323">
        <v>122521.21</v>
      </c>
      <c r="I36">
        <f>VLOOKUP(C36,'Phu Bieu 6'!C40:D90,2,0)</f>
        <v>0</v>
      </c>
      <c r="J36" s="323">
        <f t="shared" si="2"/>
        <v>0</v>
      </c>
    </row>
    <row r="37" spans="1:10" ht="31.5">
      <c r="A37" s="318" t="s">
        <v>322</v>
      </c>
      <c r="B37" s="324" t="s">
        <v>58</v>
      </c>
      <c r="C37" s="331" t="s">
        <v>59</v>
      </c>
      <c r="D37" s="325"/>
      <c r="E37" s="325"/>
      <c r="F37" s="326"/>
      <c r="G37" s="325"/>
      <c r="H37" s="323">
        <v>122521.21</v>
      </c>
      <c r="I37">
        <f>VLOOKUP(C37,'Phu Bieu 6'!C41:D91,2,0)</f>
        <v>0</v>
      </c>
      <c r="J37" s="323">
        <f t="shared" si="2"/>
        <v>0</v>
      </c>
    </row>
    <row r="38" spans="1:10" ht="31.5">
      <c r="A38" s="318" t="s">
        <v>323</v>
      </c>
      <c r="B38" s="324" t="s">
        <v>60</v>
      </c>
      <c r="C38" s="331" t="s">
        <v>61</v>
      </c>
      <c r="D38" s="325">
        <f>VLOOKUP(C38,H1.HT!C42:D92,2,0)</f>
        <v>1.03</v>
      </c>
      <c r="E38" s="325">
        <f>VLOOKUP(C38,H6.KH!C42:D92,2,0)</f>
        <v>1.03</v>
      </c>
      <c r="F38" s="326"/>
      <c r="G38" s="325">
        <f>E38-D38</f>
        <v>0</v>
      </c>
      <c r="H38" s="323">
        <v>122521.21</v>
      </c>
      <c r="I38">
        <f>VLOOKUP(C38,'Phu Bieu 6'!C42:D92,2,0)</f>
        <v>0</v>
      </c>
      <c r="J38" s="323">
        <f t="shared" si="2"/>
        <v>0</v>
      </c>
    </row>
    <row r="39" spans="1:10" ht="20.25" customHeight="1">
      <c r="A39" s="318" t="s">
        <v>324</v>
      </c>
      <c r="B39" s="324" t="s">
        <v>62</v>
      </c>
      <c r="C39" s="318" t="s">
        <v>63</v>
      </c>
      <c r="D39" s="325">
        <f>VLOOKUP(C39,H1.HT!C43:D93,2,0)</f>
        <v>432.94857699999994</v>
      </c>
      <c r="E39" s="325">
        <f>VLOOKUP(C39,H6.KH!C43:D93,2,0)</f>
        <v>442.99857699999995</v>
      </c>
      <c r="F39" s="326">
        <f t="shared" si="1"/>
        <v>0.36156888835818707</v>
      </c>
      <c r="G39" s="325">
        <f>E39-D39</f>
        <v>10.050000000000011</v>
      </c>
      <c r="H39" s="323">
        <v>122521.21</v>
      </c>
      <c r="I39">
        <f>VLOOKUP(C39,'Phu Bieu 6'!C43:D93,2,0)</f>
        <v>10.050000000000001</v>
      </c>
      <c r="J39" s="323">
        <f t="shared" si="2"/>
        <v>0</v>
      </c>
    </row>
    <row r="40" spans="1:10" ht="22.5" customHeight="1">
      <c r="A40" s="318" t="s">
        <v>325</v>
      </c>
      <c r="B40" s="324" t="s">
        <v>64</v>
      </c>
      <c r="C40" s="318" t="s">
        <v>65</v>
      </c>
      <c r="D40" s="325">
        <f>VLOOKUP(C40,H1.HT!C44:D94,2,0)</f>
        <v>89.70868999999999</v>
      </c>
      <c r="E40" s="325">
        <f>VLOOKUP(C40,H6.KH!C44:D94,2,0)</f>
        <v>88.878689999999992</v>
      </c>
      <c r="F40" s="326">
        <f t="shared" si="1"/>
        <v>7.2541472615231264E-2</v>
      </c>
      <c r="G40" s="325">
        <f>E40-D40</f>
        <v>-0.82999999999999829</v>
      </c>
      <c r="H40" s="323">
        <v>122521.21</v>
      </c>
      <c r="I40">
        <f>VLOOKUP(C40,'Phu Bieu 6'!C44:D94,2,0)</f>
        <v>-0.83</v>
      </c>
      <c r="J40" s="323">
        <f t="shared" si="2"/>
        <v>-1.6653345369377348E-15</v>
      </c>
    </row>
    <row r="41" spans="1:10" ht="31.5">
      <c r="A41" s="318" t="s">
        <v>326</v>
      </c>
      <c r="B41" s="324" t="s">
        <v>66</v>
      </c>
      <c r="C41" s="318" t="s">
        <v>67</v>
      </c>
      <c r="D41" s="325">
        <f>VLOOKUP(C41,H1.HT!C45:D95,2,0)</f>
        <v>23.417480000000001</v>
      </c>
      <c r="E41" s="325">
        <f>VLOOKUP(C41,H6.KH!C45:D95,2,0)</f>
        <v>23.417480000000001</v>
      </c>
      <c r="F41" s="326">
        <f t="shared" si="1"/>
        <v>1.9113000924492994E-2</v>
      </c>
      <c r="G41" s="325">
        <f>E41-D41</f>
        <v>0</v>
      </c>
      <c r="H41" s="323">
        <v>122521.21</v>
      </c>
      <c r="I41">
        <f>VLOOKUP(C41,'Phu Bieu 6'!C45:D95,2,0)</f>
        <v>0</v>
      </c>
      <c r="J41" s="323">
        <f t="shared" si="2"/>
        <v>0</v>
      </c>
    </row>
    <row r="42" spans="1:10" ht="31.5">
      <c r="A42" s="318" t="s">
        <v>327</v>
      </c>
      <c r="B42" s="324" t="s">
        <v>68</v>
      </c>
      <c r="C42" s="318" t="s">
        <v>69</v>
      </c>
      <c r="D42" s="325">
        <f>VLOOKUP(C42,H1.HT!C46:D96,2,0)</f>
        <v>4.97</v>
      </c>
      <c r="E42" s="325">
        <f>VLOOKUP(C42,H6.KH!C46:D96,2,0)</f>
        <v>4.97</v>
      </c>
      <c r="F42" s="326"/>
      <c r="G42" s="325">
        <f>E42-D42</f>
        <v>0</v>
      </c>
      <c r="H42" s="323">
        <v>122521.21</v>
      </c>
      <c r="I42">
        <f>VLOOKUP(C42,'Phu Bieu 6'!C46:D96,2,0)</f>
        <v>0</v>
      </c>
      <c r="J42" s="323">
        <f t="shared" si="2"/>
        <v>0</v>
      </c>
    </row>
    <row r="43" spans="1:10" ht="31.5">
      <c r="A43" s="318" t="s">
        <v>328</v>
      </c>
      <c r="B43" s="324" t="s">
        <v>70</v>
      </c>
      <c r="C43" s="318" t="s">
        <v>71</v>
      </c>
      <c r="D43" s="325"/>
      <c r="E43" s="325"/>
      <c r="F43" s="326"/>
      <c r="G43" s="325"/>
      <c r="H43" s="323">
        <v>122521.21</v>
      </c>
      <c r="I43">
        <f>VLOOKUP(C43,'Phu Bieu 6'!C47:D97,2,0)</f>
        <v>0</v>
      </c>
      <c r="J43" s="323">
        <f t="shared" si="2"/>
        <v>0</v>
      </c>
    </row>
    <row r="44" spans="1:10" ht="15.75">
      <c r="A44" s="318" t="s">
        <v>329</v>
      </c>
      <c r="B44" s="324" t="s">
        <v>72</v>
      </c>
      <c r="C44" s="318" t="s">
        <v>73</v>
      </c>
      <c r="D44" s="325">
        <f>VLOOKUP(C44,H1.HT!C48:D98,2,0)</f>
        <v>0.64</v>
      </c>
      <c r="E44" s="325">
        <f>VLOOKUP(C44,H6.KH!C48:D98,2,0)</f>
        <v>0.64</v>
      </c>
      <c r="F44" s="326"/>
      <c r="G44" s="325">
        <f>E44-D44</f>
        <v>0</v>
      </c>
      <c r="H44" s="323">
        <v>122521.21</v>
      </c>
      <c r="I44">
        <f>VLOOKUP(C44,'Phu Bieu 6'!C48:D98,2,0)</f>
        <v>0</v>
      </c>
      <c r="J44" s="323">
        <f t="shared" si="2"/>
        <v>0</v>
      </c>
    </row>
    <row r="45" spans="1:10" ht="47.25">
      <c r="A45" s="318" t="s">
        <v>330</v>
      </c>
      <c r="B45" s="324" t="s">
        <v>74</v>
      </c>
      <c r="C45" s="318" t="s">
        <v>75</v>
      </c>
      <c r="D45" s="325">
        <f>VLOOKUP(C45,H1.HT!C49:D99,2,0)</f>
        <v>112.81</v>
      </c>
      <c r="E45" s="325">
        <f>VLOOKUP(C45,H6.KH!C49:D99,2,0)</f>
        <v>114.10000000000001</v>
      </c>
      <c r="F45" s="326">
        <f t="shared" si="1"/>
        <v>9.312673291424399E-2</v>
      </c>
      <c r="G45" s="325">
        <f>E45-D45</f>
        <v>1.2900000000000063</v>
      </c>
      <c r="H45" s="323">
        <v>122521.21</v>
      </c>
      <c r="I45">
        <f>VLOOKUP(C45,'Phu Bieu 6'!C49:D99,2,0)</f>
        <v>1.29</v>
      </c>
      <c r="J45" s="323">
        <f t="shared" si="2"/>
        <v>-6.2172489379008766E-15</v>
      </c>
    </row>
    <row r="46" spans="1:10" ht="31.5">
      <c r="A46" s="318" t="s">
        <v>331</v>
      </c>
      <c r="B46" s="324" t="s">
        <v>76</v>
      </c>
      <c r="C46" s="318" t="s">
        <v>77</v>
      </c>
      <c r="D46" s="325">
        <f>VLOOKUP(C46,H1.HT!C50:D100,2,0)</f>
        <v>21.22</v>
      </c>
      <c r="E46" s="325">
        <f>VLOOKUP(C46,H6.KH!C50:D100,2,0)</f>
        <v>21.22</v>
      </c>
      <c r="F46" s="326">
        <f t="shared" si="1"/>
        <v>1.7319450240493053E-2</v>
      </c>
      <c r="G46" s="325"/>
      <c r="H46" s="323">
        <v>122521.21</v>
      </c>
      <c r="I46">
        <f>VLOOKUP(C46,'Phu Bieu 6'!C50:D100,2,0)</f>
        <v>0</v>
      </c>
      <c r="J46" s="323">
        <f t="shared" si="2"/>
        <v>0</v>
      </c>
    </row>
    <row r="47" spans="1:10" ht="21.75" customHeight="1">
      <c r="A47" s="318" t="s">
        <v>332</v>
      </c>
      <c r="B47" s="324" t="s">
        <v>78</v>
      </c>
      <c r="C47" s="318" t="s">
        <v>79</v>
      </c>
      <c r="D47" s="325">
        <f>VLOOKUP(C47,H1.HT!C51:D101,2,0)</f>
        <v>8.3271899999999981</v>
      </c>
      <c r="E47" s="325">
        <f>VLOOKUP(C47,H6.KH!C51:D101,2,0)</f>
        <v>9.3071899999999985</v>
      </c>
      <c r="F47" s="326">
        <f t="shared" si="1"/>
        <v>7.596390861631221E-3</v>
      </c>
      <c r="G47" s="325">
        <f>E47-D47</f>
        <v>0.98000000000000043</v>
      </c>
      <c r="H47" s="323">
        <v>122521.21</v>
      </c>
      <c r="I47">
        <f>VLOOKUP(C47,'Phu Bieu 6'!C51:D101,2,0)</f>
        <v>0.98</v>
      </c>
      <c r="J47" s="323">
        <f t="shared" si="2"/>
        <v>0</v>
      </c>
    </row>
    <row r="48" spans="1:10" ht="31.5">
      <c r="A48" s="318" t="s">
        <v>333</v>
      </c>
      <c r="B48" s="324" t="s">
        <v>80</v>
      </c>
      <c r="C48" s="318" t="s">
        <v>81</v>
      </c>
      <c r="D48" s="325"/>
      <c r="E48" s="325">
        <f>VLOOKUP(C48,H6.KH!C52:D102,2,0)</f>
        <v>4.6100000000000003</v>
      </c>
      <c r="F48" s="326"/>
      <c r="G48" s="325">
        <f>E48-D48</f>
        <v>4.6100000000000003</v>
      </c>
      <c r="H48" s="323">
        <v>122521.21</v>
      </c>
      <c r="I48">
        <f>VLOOKUP(C48,'Phu Bieu 6'!C52:D102,2,0)</f>
        <v>4.6100000000000003</v>
      </c>
      <c r="J48" s="323">
        <f t="shared" si="2"/>
        <v>0</v>
      </c>
    </row>
    <row r="49" spans="1:10" ht="22.5" customHeight="1">
      <c r="A49" s="318" t="s">
        <v>334</v>
      </c>
      <c r="B49" s="324" t="s">
        <v>82</v>
      </c>
      <c r="C49" s="318" t="s">
        <v>83</v>
      </c>
      <c r="D49" s="325">
        <f>VLOOKUP(C49,H1.HT!C53:D103,2,0)</f>
        <v>0.48000000000000004</v>
      </c>
      <c r="E49" s="325">
        <f>VLOOKUP(C49,H6.KH!C53:D103,2,0)</f>
        <v>0.48000000000000004</v>
      </c>
      <c r="F49" s="326"/>
      <c r="G49" s="325"/>
      <c r="H49" s="323">
        <v>122521.21</v>
      </c>
      <c r="I49">
        <f>VLOOKUP(C49,'Phu Bieu 6'!C53:D103,2,0)</f>
        <v>0</v>
      </c>
      <c r="J49" s="323">
        <f t="shared" si="2"/>
        <v>0</v>
      </c>
    </row>
    <row r="50" spans="1:10" ht="31.5">
      <c r="A50" s="318" t="s">
        <v>335</v>
      </c>
      <c r="B50" s="324" t="s">
        <v>84</v>
      </c>
      <c r="C50" s="318" t="s">
        <v>85</v>
      </c>
      <c r="D50" s="325">
        <f>VLOOKUP(C50,H1.HT!C54:D104,2,0)</f>
        <v>1082.76</v>
      </c>
      <c r="E50" s="325">
        <f>VLOOKUP(C50,H6.KH!C54:D104,2,0)</f>
        <v>1076.58</v>
      </c>
      <c r="F50" s="326">
        <f t="shared" si="1"/>
        <v>0.87868867765834158</v>
      </c>
      <c r="G50" s="325"/>
      <c r="H50" s="323">
        <v>122521.21</v>
      </c>
      <c r="I50">
        <f>VLOOKUP(C50,'Phu Bieu 6'!C54:D104,2,0)</f>
        <v>-6.18</v>
      </c>
      <c r="J50" s="323">
        <f t="shared" si="2"/>
        <v>-6.18</v>
      </c>
    </row>
    <row r="51" spans="1:10" ht="31.5">
      <c r="A51" s="318" t="s">
        <v>336</v>
      </c>
      <c r="B51" s="324" t="s">
        <v>86</v>
      </c>
      <c r="C51" s="318" t="s">
        <v>87</v>
      </c>
      <c r="D51" s="325">
        <f>VLOOKUP(C51,H1.HT!C55:D105,2,0)</f>
        <v>19.71</v>
      </c>
      <c r="E51" s="325">
        <f>VLOOKUP(C51,H6.KH!C55:D105,2,0)</f>
        <v>18.8</v>
      </c>
      <c r="F51" s="326">
        <f t="shared" si="1"/>
        <v>1.5344282022679992E-2</v>
      </c>
      <c r="G51" s="325">
        <f>E51-D51</f>
        <v>-0.91000000000000014</v>
      </c>
      <c r="H51" s="323">
        <v>122521.21</v>
      </c>
      <c r="I51">
        <f>VLOOKUP(C51,'Phu Bieu 6'!C55:D105,2,0)</f>
        <v>-0.90999999999999992</v>
      </c>
      <c r="J51" s="323">
        <f t="shared" si="2"/>
        <v>0</v>
      </c>
    </row>
    <row r="52" spans="1:10" ht="31.5">
      <c r="A52" s="318" t="s">
        <v>337</v>
      </c>
      <c r="B52" s="324" t="s">
        <v>88</v>
      </c>
      <c r="C52" s="318" t="s">
        <v>89</v>
      </c>
      <c r="D52" s="325"/>
      <c r="E52" s="325"/>
      <c r="F52" s="326"/>
      <c r="G52" s="325"/>
      <c r="H52" s="323">
        <v>122521.21</v>
      </c>
      <c r="I52">
        <f>VLOOKUP(C52,'Phu Bieu 6'!C56:D106,2,0)</f>
        <v>0</v>
      </c>
      <c r="J52" s="323">
        <f t="shared" si="2"/>
        <v>0</v>
      </c>
    </row>
    <row r="53" spans="1:10" ht="26.25" customHeight="1">
      <c r="A53" s="314">
        <v>3</v>
      </c>
      <c r="B53" s="317" t="s">
        <v>90</v>
      </c>
      <c r="C53" s="314" t="s">
        <v>91</v>
      </c>
      <c r="D53" s="321">
        <f>VLOOKUP(C53,H1.HT!C57:D107,2,0)</f>
        <v>1408.0732</v>
      </c>
      <c r="E53" s="321">
        <f>VLOOKUP(C53,H6.KH!C57:D107,2,0)</f>
        <v>1405.6132</v>
      </c>
      <c r="F53" s="322">
        <f t="shared" si="1"/>
        <v>1.1472407104043454</v>
      </c>
      <c r="G53" s="321">
        <f>E53-D53</f>
        <v>-2.4600000000000364</v>
      </c>
      <c r="H53" s="323">
        <v>122521.21</v>
      </c>
      <c r="I53">
        <f>VLOOKUP(C53,'Phu Bieu 6'!C57:D107,2,0)</f>
        <v>-2.46</v>
      </c>
      <c r="J53" s="323">
        <f t="shared" si="2"/>
        <v>3.6415315207705135E-14</v>
      </c>
    </row>
    <row r="54" spans="1:10" ht="31.5">
      <c r="A54" s="467">
        <v>4</v>
      </c>
      <c r="B54" s="27" t="s">
        <v>92</v>
      </c>
      <c r="C54" s="463" t="s">
        <v>93</v>
      </c>
      <c r="D54" s="468"/>
      <c r="E54" s="468"/>
      <c r="F54" s="322"/>
      <c r="G54" s="321"/>
      <c r="H54" s="323">
        <v>122521.21</v>
      </c>
      <c r="I54" s="323">
        <v>0</v>
      </c>
    </row>
    <row r="55" spans="1:10" ht="15.75">
      <c r="A55" s="467">
        <v>5</v>
      </c>
      <c r="B55" s="27" t="s">
        <v>94</v>
      </c>
      <c r="C55" s="463" t="s">
        <v>95</v>
      </c>
      <c r="D55" s="468"/>
      <c r="E55" s="468"/>
      <c r="F55" s="322"/>
      <c r="G55" s="321"/>
      <c r="H55" s="323">
        <v>122521.21</v>
      </c>
    </row>
    <row r="56" spans="1:10" ht="15.75">
      <c r="A56" s="467">
        <v>6</v>
      </c>
      <c r="B56" s="27" t="s">
        <v>96</v>
      </c>
      <c r="C56" s="463" t="s">
        <v>97</v>
      </c>
      <c r="D56" s="467">
        <v>1416.73</v>
      </c>
      <c r="E56" s="467">
        <v>1416.73</v>
      </c>
      <c r="F56" s="322">
        <f>E56/H56*100</f>
        <v>1.156314078191033</v>
      </c>
      <c r="G56" s="321">
        <v>0</v>
      </c>
      <c r="H56" s="323">
        <v>122521.21</v>
      </c>
    </row>
  </sheetData>
  <mergeCells count="1">
    <mergeCell ref="A1:G1"/>
  </mergeCells>
  <phoneticPr fontId="22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F14" sqref="F14"/>
    </sheetView>
  </sheetViews>
  <sheetFormatPr defaultRowHeight="15"/>
  <cols>
    <col min="1" max="1" width="7.28515625" style="466" customWidth="1"/>
    <col min="2" max="2" width="47.7109375" customWidth="1"/>
    <col min="3" max="3" width="10.28515625" customWidth="1"/>
    <col min="4" max="4" width="15.140625" style="466" customWidth="1"/>
  </cols>
  <sheetData>
    <row r="1" spans="1:4">
      <c r="A1" s="383" t="s">
        <v>152</v>
      </c>
      <c r="B1" s="70"/>
      <c r="C1" s="70"/>
      <c r="D1" s="383"/>
    </row>
    <row r="2" spans="1:4" ht="36.75" customHeight="1">
      <c r="A2" s="659" t="s">
        <v>393</v>
      </c>
      <c r="B2" s="660"/>
      <c r="C2" s="660"/>
      <c r="D2" s="660"/>
    </row>
    <row r="3" spans="1:4">
      <c r="A3" s="383"/>
      <c r="B3" s="70"/>
      <c r="C3" s="70"/>
      <c r="D3" s="383"/>
    </row>
    <row r="4" spans="1:4" s="10" customFormat="1" ht="33" customHeight="1">
      <c r="A4" s="465" t="s">
        <v>392</v>
      </c>
      <c r="B4" s="465" t="s">
        <v>3</v>
      </c>
      <c r="C4" s="465" t="s">
        <v>4</v>
      </c>
      <c r="D4" s="464" t="s">
        <v>394</v>
      </c>
    </row>
    <row r="5" spans="1:4" s="10" customFormat="1" ht="15.75">
      <c r="A5" s="463">
        <v>1</v>
      </c>
      <c r="B5" s="28" t="s">
        <v>8</v>
      </c>
      <c r="C5" s="203" t="s">
        <v>9</v>
      </c>
      <c r="D5" s="203">
        <v>150.97999999999999</v>
      </c>
    </row>
    <row r="6" spans="1:4" s="10" customFormat="1" ht="15.75">
      <c r="A6" s="199" t="s">
        <v>10</v>
      </c>
      <c r="B6" s="29" t="s">
        <v>11</v>
      </c>
      <c r="C6" s="193" t="s">
        <v>12</v>
      </c>
      <c r="D6" s="193">
        <v>3.6500000000000004</v>
      </c>
    </row>
    <row r="7" spans="1:4" s="10" customFormat="1" ht="15.75">
      <c r="A7" s="469"/>
      <c r="B7" s="197" t="s">
        <v>13</v>
      </c>
      <c r="C7" s="198" t="s">
        <v>14</v>
      </c>
      <c r="D7" s="193">
        <v>3.6500000000000004</v>
      </c>
    </row>
    <row r="8" spans="1:4" s="10" customFormat="1" ht="15.75">
      <c r="A8" s="199" t="s">
        <v>309</v>
      </c>
      <c r="B8" s="29" t="s">
        <v>15</v>
      </c>
      <c r="C8" s="193" t="s">
        <v>16</v>
      </c>
      <c r="D8" s="193">
        <v>4.59</v>
      </c>
    </row>
    <row r="9" spans="1:4" s="10" customFormat="1" ht="15.75">
      <c r="A9" s="199" t="s">
        <v>310</v>
      </c>
      <c r="B9" s="29" t="s">
        <v>17</v>
      </c>
      <c r="C9" s="193" t="s">
        <v>18</v>
      </c>
      <c r="D9" s="193">
        <v>4.91</v>
      </c>
    </row>
    <row r="10" spans="1:4" s="10" customFormat="1" ht="15.75">
      <c r="A10" s="199" t="s">
        <v>311</v>
      </c>
      <c r="B10" s="29" t="s">
        <v>19</v>
      </c>
      <c r="C10" s="193" t="s">
        <v>20</v>
      </c>
      <c r="D10" s="193">
        <v>15</v>
      </c>
    </row>
    <row r="11" spans="1:4" s="10" customFormat="1" ht="15.75">
      <c r="A11" s="199" t="s">
        <v>312</v>
      </c>
      <c r="B11" s="29" t="s">
        <v>21</v>
      </c>
      <c r="C11" s="193" t="s">
        <v>22</v>
      </c>
      <c r="D11" s="203" t="s">
        <v>395</v>
      </c>
    </row>
    <row r="12" spans="1:4" s="10" customFormat="1" ht="15.75">
      <c r="A12" s="199" t="s">
        <v>313</v>
      </c>
      <c r="B12" s="29" t="s">
        <v>23</v>
      </c>
      <c r="C12" s="193" t="s">
        <v>24</v>
      </c>
      <c r="D12" s="193">
        <v>119.71</v>
      </c>
    </row>
    <row r="13" spans="1:4" s="10" customFormat="1" ht="15.75">
      <c r="A13" s="199" t="s">
        <v>314</v>
      </c>
      <c r="B13" s="29" t="s">
        <v>25</v>
      </c>
      <c r="C13" s="193" t="s">
        <v>26</v>
      </c>
      <c r="D13" s="193">
        <v>3.12</v>
      </c>
    </row>
    <row r="14" spans="1:4" s="10" customFormat="1" ht="15.75">
      <c r="A14" s="199" t="s">
        <v>315</v>
      </c>
      <c r="B14" s="29" t="s">
        <v>27</v>
      </c>
      <c r="C14" s="199" t="s">
        <v>28</v>
      </c>
      <c r="D14" s="203" t="s">
        <v>395</v>
      </c>
    </row>
    <row r="15" spans="1:4" s="10" customFormat="1" ht="15.75">
      <c r="A15" s="199" t="s">
        <v>316</v>
      </c>
      <c r="B15" s="29" t="s">
        <v>29</v>
      </c>
      <c r="C15" s="199" t="s">
        <v>30</v>
      </c>
      <c r="D15" s="203" t="s">
        <v>395</v>
      </c>
    </row>
    <row r="16" spans="1:4" s="10" customFormat="1" ht="15.75">
      <c r="A16" s="463">
        <v>2</v>
      </c>
      <c r="B16" s="28" t="s">
        <v>31</v>
      </c>
      <c r="C16" s="203" t="s">
        <v>32</v>
      </c>
      <c r="D16" s="203">
        <v>7.3599999999999985</v>
      </c>
    </row>
    <row r="17" spans="1:4" s="10" customFormat="1" ht="15.75">
      <c r="A17" s="469"/>
      <c r="B17" s="197" t="s">
        <v>33</v>
      </c>
      <c r="C17" s="198"/>
      <c r="D17" s="203"/>
    </row>
    <row r="18" spans="1:4" s="10" customFormat="1" ht="15.75">
      <c r="A18" s="199" t="s">
        <v>34</v>
      </c>
      <c r="B18" s="29" t="s">
        <v>35</v>
      </c>
      <c r="C18" s="200" t="s">
        <v>36</v>
      </c>
      <c r="D18" s="203" t="s">
        <v>395</v>
      </c>
    </row>
    <row r="19" spans="1:4" s="10" customFormat="1" ht="15.75">
      <c r="A19" s="199" t="s">
        <v>37</v>
      </c>
      <c r="B19" s="29" t="s">
        <v>38</v>
      </c>
      <c r="C19" s="193" t="s">
        <v>39</v>
      </c>
      <c r="D19" s="203" t="s">
        <v>395</v>
      </c>
    </row>
    <row r="20" spans="1:4" s="10" customFormat="1" ht="15.75">
      <c r="A20" s="199" t="s">
        <v>40</v>
      </c>
      <c r="B20" s="29" t="s">
        <v>41</v>
      </c>
      <c r="C20" s="199" t="s">
        <v>42</v>
      </c>
      <c r="D20" s="203" t="s">
        <v>395</v>
      </c>
    </row>
    <row r="21" spans="1:4" s="10" customFormat="1" ht="15.75">
      <c r="A21" s="199" t="s">
        <v>43</v>
      </c>
      <c r="B21" s="29" t="s">
        <v>44</v>
      </c>
      <c r="C21" s="199" t="s">
        <v>45</v>
      </c>
      <c r="D21" s="203" t="s">
        <v>395</v>
      </c>
    </row>
    <row r="22" spans="1:4" s="10" customFormat="1" ht="15.75">
      <c r="A22" s="199" t="s">
        <v>317</v>
      </c>
      <c r="B22" s="29" t="s">
        <v>46</v>
      </c>
      <c r="C22" s="199" t="s">
        <v>47</v>
      </c>
      <c r="D22" s="203" t="s">
        <v>395</v>
      </c>
    </row>
    <row r="23" spans="1:4" s="10" customFormat="1" ht="15.75">
      <c r="A23" s="199" t="s">
        <v>318</v>
      </c>
      <c r="B23" s="29" t="s">
        <v>48</v>
      </c>
      <c r="C23" s="199" t="s">
        <v>49</v>
      </c>
      <c r="D23" s="203" t="s">
        <v>395</v>
      </c>
    </row>
    <row r="24" spans="1:4" s="10" customFormat="1" ht="15.75">
      <c r="A24" s="199" t="s">
        <v>319</v>
      </c>
      <c r="B24" s="29" t="s">
        <v>50</v>
      </c>
      <c r="C24" s="199" t="s">
        <v>51</v>
      </c>
      <c r="D24" s="193">
        <v>0.11</v>
      </c>
    </row>
    <row r="25" spans="1:4" s="10" customFormat="1" ht="15.75">
      <c r="A25" s="199" t="s">
        <v>320</v>
      </c>
      <c r="B25" s="29" t="s">
        <v>52</v>
      </c>
      <c r="C25" s="200" t="s">
        <v>53</v>
      </c>
      <c r="D25" s="203" t="s">
        <v>395</v>
      </c>
    </row>
    <row r="26" spans="1:4" s="10" customFormat="1" ht="31.5">
      <c r="A26" s="199" t="s">
        <v>321</v>
      </c>
      <c r="B26" s="29" t="s">
        <v>54</v>
      </c>
      <c r="C26" s="200" t="s">
        <v>55</v>
      </c>
      <c r="D26" s="193">
        <v>0.9900000000000001</v>
      </c>
    </row>
    <row r="27" spans="1:4" s="10" customFormat="1" ht="15.75">
      <c r="A27" s="193" t="s">
        <v>204</v>
      </c>
      <c r="B27" s="29" t="s">
        <v>56</v>
      </c>
      <c r="C27" s="199" t="s">
        <v>57</v>
      </c>
      <c r="D27" s="203" t="s">
        <v>395</v>
      </c>
    </row>
    <row r="28" spans="1:4" s="10" customFormat="1" ht="15.75">
      <c r="A28" s="199" t="s">
        <v>322</v>
      </c>
      <c r="B28" s="29" t="s">
        <v>58</v>
      </c>
      <c r="C28" s="200" t="s">
        <v>59</v>
      </c>
      <c r="D28" s="203" t="s">
        <v>395</v>
      </c>
    </row>
    <row r="29" spans="1:4" s="10" customFormat="1" ht="15.75">
      <c r="A29" s="199" t="s">
        <v>323</v>
      </c>
      <c r="B29" s="29" t="s">
        <v>60</v>
      </c>
      <c r="C29" s="200" t="s">
        <v>61</v>
      </c>
      <c r="D29" s="203" t="s">
        <v>395</v>
      </c>
    </row>
    <row r="30" spans="1:4" s="10" customFormat="1" ht="15.75">
      <c r="A30" s="199" t="s">
        <v>324</v>
      </c>
      <c r="B30" s="29" t="s">
        <v>62</v>
      </c>
      <c r="C30" s="199" t="s">
        <v>63</v>
      </c>
      <c r="D30" s="193">
        <v>2.82</v>
      </c>
    </row>
    <row r="31" spans="1:4" s="10" customFormat="1" ht="15.75">
      <c r="A31" s="199" t="s">
        <v>325</v>
      </c>
      <c r="B31" s="29" t="s">
        <v>64</v>
      </c>
      <c r="C31" s="199" t="s">
        <v>65</v>
      </c>
      <c r="D31" s="193">
        <v>1.99</v>
      </c>
    </row>
    <row r="32" spans="1:4" s="10" customFormat="1" ht="15.75">
      <c r="A32" s="199" t="s">
        <v>326</v>
      </c>
      <c r="B32" s="29" t="s">
        <v>66</v>
      </c>
      <c r="C32" s="199" t="s">
        <v>67</v>
      </c>
      <c r="D32" s="193">
        <v>0.75</v>
      </c>
    </row>
    <row r="33" spans="1:4" s="10" customFormat="1" ht="15.75">
      <c r="A33" s="199" t="s">
        <v>327</v>
      </c>
      <c r="B33" s="29" t="s">
        <v>68</v>
      </c>
      <c r="C33" s="199" t="s">
        <v>69</v>
      </c>
      <c r="D33" s="203" t="s">
        <v>395</v>
      </c>
    </row>
    <row r="34" spans="1:4" s="10" customFormat="1" ht="15.75">
      <c r="A34" s="199" t="s">
        <v>328</v>
      </c>
      <c r="B34" s="29" t="s">
        <v>70</v>
      </c>
      <c r="C34" s="199" t="s">
        <v>71</v>
      </c>
      <c r="D34" s="203" t="s">
        <v>395</v>
      </c>
    </row>
    <row r="35" spans="1:4" s="10" customFormat="1" ht="15.75">
      <c r="A35" s="199" t="s">
        <v>329</v>
      </c>
      <c r="B35" s="29" t="s">
        <v>72</v>
      </c>
      <c r="C35" s="199" t="s">
        <v>73</v>
      </c>
      <c r="D35" s="203" t="s">
        <v>395</v>
      </c>
    </row>
    <row r="36" spans="1:4" s="10" customFormat="1" ht="31.5">
      <c r="A36" s="199" t="s">
        <v>330</v>
      </c>
      <c r="B36" s="29" t="s">
        <v>74</v>
      </c>
      <c r="C36" s="199" t="s">
        <v>75</v>
      </c>
      <c r="D36" s="193">
        <v>0.7</v>
      </c>
    </row>
    <row r="37" spans="1:4" s="10" customFormat="1" ht="15.75">
      <c r="A37" s="193" t="s">
        <v>37</v>
      </c>
      <c r="B37" s="29" t="s">
        <v>76</v>
      </c>
      <c r="C37" s="199" t="s">
        <v>77</v>
      </c>
      <c r="D37" s="203" t="s">
        <v>395</v>
      </c>
    </row>
    <row r="38" spans="1:4" s="10" customFormat="1" ht="15.75">
      <c r="A38" s="199" t="s">
        <v>332</v>
      </c>
      <c r="B38" s="29" t="s">
        <v>78</v>
      </c>
      <c r="C38" s="199" t="s">
        <v>79</v>
      </c>
      <c r="D38" s="203" t="s">
        <v>395</v>
      </c>
    </row>
    <row r="39" spans="1:4" s="10" customFormat="1" ht="15.75">
      <c r="A39" s="199" t="s">
        <v>333</v>
      </c>
      <c r="B39" s="29" t="s">
        <v>80</v>
      </c>
      <c r="C39" s="199" t="s">
        <v>81</v>
      </c>
      <c r="D39" s="203" t="s">
        <v>395</v>
      </c>
    </row>
    <row r="40" spans="1:4" s="10" customFormat="1" ht="15.75">
      <c r="A40" s="199" t="s">
        <v>334</v>
      </c>
      <c r="B40" s="29" t="s">
        <v>82</v>
      </c>
      <c r="C40" s="199" t="s">
        <v>83</v>
      </c>
      <c r="D40" s="203" t="s">
        <v>395</v>
      </c>
    </row>
    <row r="41" spans="1:4" s="10" customFormat="1" ht="15.75">
      <c r="A41" s="199" t="s">
        <v>335</v>
      </c>
      <c r="B41" s="29" t="s">
        <v>84</v>
      </c>
      <c r="C41" s="199" t="s">
        <v>85</v>
      </c>
      <c r="D41" s="203" t="s">
        <v>395</v>
      </c>
    </row>
    <row r="42" spans="1:4" s="10" customFormat="1" ht="15.75">
      <c r="A42" s="199" t="s">
        <v>336</v>
      </c>
      <c r="B42" s="29" t="s">
        <v>86</v>
      </c>
      <c r="C42" s="199" t="s">
        <v>87</v>
      </c>
      <c r="D42" s="203" t="s">
        <v>395</v>
      </c>
    </row>
    <row r="43" spans="1:4" s="10" customFormat="1" ht="15.75">
      <c r="A43" s="199" t="s">
        <v>337</v>
      </c>
      <c r="B43" s="29" t="s">
        <v>88</v>
      </c>
      <c r="C43" s="199" t="s">
        <v>89</v>
      </c>
      <c r="D43" s="203" t="s">
        <v>395</v>
      </c>
    </row>
  </sheetData>
  <mergeCells count="1">
    <mergeCell ref="A2:D2"/>
  </mergeCells>
  <phoneticPr fontId="22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0"/>
  <sheetViews>
    <sheetView topLeftCell="A2" workbookViewId="0">
      <selection activeCell="G16" sqref="G16"/>
    </sheetView>
  </sheetViews>
  <sheetFormatPr defaultRowHeight="15"/>
  <cols>
    <col min="1" max="1" width="4.85546875" style="466" customWidth="1"/>
    <col min="2" max="2" width="47.7109375" customWidth="1"/>
    <col min="3" max="3" width="13.42578125" customWidth="1"/>
    <col min="4" max="4" width="14.28515625" style="466" customWidth="1"/>
  </cols>
  <sheetData>
    <row r="1" spans="1:4" ht="15.75">
      <c r="A1" s="470" t="s">
        <v>292</v>
      </c>
      <c r="B1" s="190"/>
      <c r="C1" s="22"/>
      <c r="D1" s="22"/>
    </row>
    <row r="2" spans="1:4" ht="18.75">
      <c r="A2" s="628" t="s">
        <v>349</v>
      </c>
      <c r="B2" s="628"/>
      <c r="C2" s="628"/>
      <c r="D2" s="628"/>
    </row>
    <row r="3" spans="1:4" ht="15.75">
      <c r="A3" s="471"/>
      <c r="B3" s="16"/>
      <c r="C3" s="16"/>
      <c r="D3" s="17"/>
    </row>
    <row r="4" spans="1:4" s="10" customFormat="1" ht="15.75" customHeight="1">
      <c r="A4" s="629" t="s">
        <v>392</v>
      </c>
      <c r="B4" s="629" t="s">
        <v>100</v>
      </c>
      <c r="C4" s="629" t="s">
        <v>4</v>
      </c>
      <c r="D4" s="622" t="s">
        <v>394</v>
      </c>
    </row>
    <row r="5" spans="1:4" s="10" customFormat="1" ht="15.75">
      <c r="A5" s="629"/>
      <c r="B5" s="629"/>
      <c r="C5" s="629"/>
      <c r="D5" s="622"/>
    </row>
    <row r="6" spans="1:4" s="10" customFormat="1" ht="15.75">
      <c r="A6" s="175">
        <v>1</v>
      </c>
      <c r="B6" s="44" t="s">
        <v>112</v>
      </c>
      <c r="C6" s="45" t="s">
        <v>113</v>
      </c>
      <c r="D6" s="475">
        <v>127.03</v>
      </c>
    </row>
    <row r="7" spans="1:4" s="10" customFormat="1" ht="15.75">
      <c r="A7" s="472" t="s">
        <v>10</v>
      </c>
      <c r="B7" s="48" t="s">
        <v>11</v>
      </c>
      <c r="C7" s="49" t="s">
        <v>114</v>
      </c>
      <c r="D7" s="476">
        <v>3.6500000000000004</v>
      </c>
    </row>
    <row r="8" spans="1:4" s="10" customFormat="1" ht="15.75">
      <c r="A8" s="472"/>
      <c r="B8" s="48" t="s">
        <v>13</v>
      </c>
      <c r="C8" s="49" t="s">
        <v>115</v>
      </c>
      <c r="D8" s="476">
        <v>3.6500000000000004</v>
      </c>
    </row>
    <row r="9" spans="1:4" s="10" customFormat="1" ht="15.75">
      <c r="A9" s="472" t="s">
        <v>309</v>
      </c>
      <c r="B9" s="48" t="s">
        <v>15</v>
      </c>
      <c r="C9" s="49" t="s">
        <v>116</v>
      </c>
      <c r="D9" s="476">
        <v>4.59</v>
      </c>
    </row>
    <row r="10" spans="1:4" s="10" customFormat="1" ht="15.75">
      <c r="A10" s="472" t="s">
        <v>310</v>
      </c>
      <c r="B10" s="48" t="s">
        <v>17</v>
      </c>
      <c r="C10" s="49" t="s">
        <v>117</v>
      </c>
      <c r="D10" s="476">
        <v>4.9099999999999993</v>
      </c>
    </row>
    <row r="11" spans="1:4" s="10" customFormat="1" ht="15.75">
      <c r="A11" s="472" t="s">
        <v>311</v>
      </c>
      <c r="B11" s="48" t="s">
        <v>19</v>
      </c>
      <c r="C11" s="49" t="s">
        <v>118</v>
      </c>
      <c r="D11" s="476">
        <v>15</v>
      </c>
    </row>
    <row r="12" spans="1:4" s="10" customFormat="1" ht="15.75">
      <c r="A12" s="472" t="s">
        <v>312</v>
      </c>
      <c r="B12" s="48" t="s">
        <v>21</v>
      </c>
      <c r="C12" s="49" t="s">
        <v>119</v>
      </c>
      <c r="D12" s="476" t="s">
        <v>395</v>
      </c>
    </row>
    <row r="13" spans="1:4" s="10" customFormat="1" ht="15.75">
      <c r="A13" s="472" t="s">
        <v>313</v>
      </c>
      <c r="B13" s="48" t="s">
        <v>23</v>
      </c>
      <c r="C13" s="49" t="s">
        <v>120</v>
      </c>
      <c r="D13" s="476">
        <v>92.11</v>
      </c>
    </row>
    <row r="14" spans="1:4" s="10" customFormat="1" ht="15.75">
      <c r="A14" s="472" t="s">
        <v>314</v>
      </c>
      <c r="B14" s="48" t="s">
        <v>121</v>
      </c>
      <c r="C14" s="49" t="s">
        <v>122</v>
      </c>
      <c r="D14" s="476">
        <v>3.12</v>
      </c>
    </row>
    <row r="15" spans="1:4" s="10" customFormat="1" ht="15.75">
      <c r="A15" s="472" t="s">
        <v>315</v>
      </c>
      <c r="B15" s="48" t="s">
        <v>27</v>
      </c>
      <c r="C15" s="49" t="s">
        <v>123</v>
      </c>
      <c r="D15" s="476" t="s">
        <v>395</v>
      </c>
    </row>
    <row r="16" spans="1:4" s="10" customFormat="1" ht="15.75">
      <c r="A16" s="472" t="s">
        <v>316</v>
      </c>
      <c r="B16" s="48" t="s">
        <v>29</v>
      </c>
      <c r="C16" s="49" t="s">
        <v>124</v>
      </c>
      <c r="D16" s="476" t="s">
        <v>395</v>
      </c>
    </row>
    <row r="17" spans="1:4" s="10" customFormat="1" ht="31.5">
      <c r="A17" s="479">
        <v>2</v>
      </c>
      <c r="B17" s="56" t="s">
        <v>125</v>
      </c>
      <c r="C17" s="67"/>
      <c r="D17" s="477">
        <v>27.6</v>
      </c>
    </row>
    <row r="18" spans="1:4" s="10" customFormat="1" ht="15.75">
      <c r="A18" s="473"/>
      <c r="B18" s="48" t="s">
        <v>126</v>
      </c>
      <c r="C18" s="53"/>
      <c r="D18" s="476"/>
    </row>
    <row r="19" spans="1:4" s="10" customFormat="1" ht="15.75">
      <c r="A19" s="472" t="s">
        <v>34</v>
      </c>
      <c r="B19" s="48" t="s">
        <v>127</v>
      </c>
      <c r="C19" s="108" t="s">
        <v>128</v>
      </c>
      <c r="D19" s="476" t="s">
        <v>395</v>
      </c>
    </row>
    <row r="20" spans="1:4" s="10" customFormat="1" ht="15.75">
      <c r="A20" s="472" t="s">
        <v>37</v>
      </c>
      <c r="B20" s="48" t="s">
        <v>129</v>
      </c>
      <c r="C20" s="49" t="s">
        <v>130</v>
      </c>
      <c r="D20" s="476" t="s">
        <v>395</v>
      </c>
    </row>
    <row r="21" spans="1:4" s="10" customFormat="1" ht="15.75">
      <c r="A21" s="472" t="s">
        <v>40</v>
      </c>
      <c r="B21" s="48" t="s">
        <v>131</v>
      </c>
      <c r="C21" s="49" t="s">
        <v>132</v>
      </c>
      <c r="D21" s="476" t="s">
        <v>395</v>
      </c>
    </row>
    <row r="22" spans="1:4" s="10" customFormat="1" ht="15.75">
      <c r="A22" s="472" t="s">
        <v>43</v>
      </c>
      <c r="B22" s="48" t="s">
        <v>133</v>
      </c>
      <c r="C22" s="49" t="s">
        <v>134</v>
      </c>
      <c r="D22" s="476" t="s">
        <v>395</v>
      </c>
    </row>
    <row r="23" spans="1:4" s="10" customFormat="1" ht="31.5">
      <c r="A23" s="472" t="s">
        <v>317</v>
      </c>
      <c r="B23" s="48" t="s">
        <v>135</v>
      </c>
      <c r="C23" s="49" t="s">
        <v>136</v>
      </c>
      <c r="D23" s="476" t="s">
        <v>395</v>
      </c>
    </row>
    <row r="24" spans="1:4" s="10" customFormat="1" ht="31.5">
      <c r="A24" s="472" t="s">
        <v>318</v>
      </c>
      <c r="B24" s="48" t="s">
        <v>137</v>
      </c>
      <c r="C24" s="49" t="s">
        <v>138</v>
      </c>
      <c r="D24" s="476" t="s">
        <v>395</v>
      </c>
    </row>
    <row r="25" spans="1:4" s="10" customFormat="1" ht="31.5">
      <c r="A25" s="472" t="s">
        <v>319</v>
      </c>
      <c r="B25" s="48" t="s">
        <v>139</v>
      </c>
      <c r="C25" s="49" t="s">
        <v>140</v>
      </c>
      <c r="D25" s="476" t="s">
        <v>395</v>
      </c>
    </row>
    <row r="26" spans="1:4" s="10" customFormat="1" ht="31.5">
      <c r="A26" s="472" t="s">
        <v>320</v>
      </c>
      <c r="B26" s="48" t="s">
        <v>141</v>
      </c>
      <c r="C26" s="49" t="s">
        <v>142</v>
      </c>
      <c r="D26" s="476" t="s">
        <v>395</v>
      </c>
    </row>
    <row r="27" spans="1:4" s="10" customFormat="1" ht="31.5">
      <c r="A27" s="472" t="s">
        <v>321</v>
      </c>
      <c r="B27" s="48" t="s">
        <v>143</v>
      </c>
      <c r="C27" s="49" t="s">
        <v>144</v>
      </c>
      <c r="D27" s="476">
        <v>27.6</v>
      </c>
    </row>
    <row r="28" spans="1:4" s="177" customFormat="1" ht="31.5">
      <c r="A28" s="474" t="s">
        <v>379</v>
      </c>
      <c r="B28" s="62" t="s">
        <v>145</v>
      </c>
      <c r="C28" s="63" t="s">
        <v>146</v>
      </c>
      <c r="D28" s="63">
        <v>0.75</v>
      </c>
    </row>
    <row r="29" spans="1:4" ht="18" customHeight="1">
      <c r="D29" s="478"/>
    </row>
    <row r="30" spans="1:4" ht="46.5" customHeight="1">
      <c r="A30" s="635" t="s">
        <v>147</v>
      </c>
      <c r="B30" s="635"/>
      <c r="C30" s="635"/>
      <c r="D30" s="471"/>
    </row>
  </sheetData>
  <mergeCells count="6">
    <mergeCell ref="A30:C30"/>
    <mergeCell ref="A2:D2"/>
    <mergeCell ref="A4:A5"/>
    <mergeCell ref="B4:B5"/>
    <mergeCell ref="C4:C5"/>
    <mergeCell ref="D4:D5"/>
  </mergeCells>
  <phoneticPr fontId="22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64"/>
  <sheetViews>
    <sheetView topLeftCell="A25" workbookViewId="0">
      <selection activeCell="H8" sqref="H8"/>
    </sheetView>
  </sheetViews>
  <sheetFormatPr defaultRowHeight="15"/>
  <cols>
    <col min="1" max="1" width="6.42578125" customWidth="1"/>
    <col min="2" max="2" width="28.5703125" customWidth="1"/>
    <col min="3" max="3" width="8.5703125" customWidth="1"/>
    <col min="4" max="4" width="11.85546875" customWidth="1"/>
  </cols>
  <sheetData>
    <row r="1" spans="1:4">
      <c r="A1" t="s">
        <v>293</v>
      </c>
    </row>
    <row r="2" spans="1:4" ht="18.75">
      <c r="A2" s="630" t="s">
        <v>350</v>
      </c>
      <c r="B2" s="630"/>
      <c r="C2" s="630"/>
      <c r="D2" s="630"/>
    </row>
    <row r="3" spans="1:4" ht="14.25" customHeight="1">
      <c r="A3" s="39"/>
      <c r="B3" s="39"/>
      <c r="C3" s="39"/>
      <c r="D3" s="39"/>
    </row>
    <row r="4" spans="1:4" s="10" customFormat="1" ht="15.75" customHeight="1">
      <c r="A4" s="631" t="s">
        <v>392</v>
      </c>
      <c r="B4" s="631" t="s">
        <v>3</v>
      </c>
      <c r="C4" s="631" t="s">
        <v>4</v>
      </c>
      <c r="D4" s="622" t="s">
        <v>394</v>
      </c>
    </row>
    <row r="5" spans="1:4" s="10" customFormat="1" ht="15.75">
      <c r="A5" s="632"/>
      <c r="B5" s="632"/>
      <c r="C5" s="632"/>
      <c r="D5" s="623"/>
    </row>
    <row r="6" spans="1:4" s="10" customFormat="1" ht="15.75">
      <c r="A6" s="27">
        <v>1</v>
      </c>
      <c r="B6" s="28" t="s">
        <v>8</v>
      </c>
      <c r="C6" s="203" t="s">
        <v>9</v>
      </c>
      <c r="D6" s="304"/>
    </row>
    <row r="7" spans="1:4" s="10" customFormat="1" ht="15.75">
      <c r="A7" s="195" t="s">
        <v>10</v>
      </c>
      <c r="B7" s="29" t="s">
        <v>11</v>
      </c>
      <c r="C7" s="193" t="s">
        <v>12</v>
      </c>
      <c r="D7" s="304"/>
    </row>
    <row r="8" spans="1:4" s="10" customFormat="1" ht="31.5">
      <c r="A8" s="196"/>
      <c r="B8" s="197" t="s">
        <v>13</v>
      </c>
      <c r="C8" s="198" t="s">
        <v>14</v>
      </c>
      <c r="D8" s="480"/>
    </row>
    <row r="9" spans="1:4" s="10" customFormat="1" ht="15.75">
      <c r="A9" s="195" t="s">
        <v>309</v>
      </c>
      <c r="B9" s="29" t="s">
        <v>15</v>
      </c>
      <c r="C9" s="193" t="s">
        <v>16</v>
      </c>
      <c r="D9" s="364"/>
    </row>
    <row r="10" spans="1:4" s="10" customFormat="1" ht="15.75">
      <c r="A10" s="195" t="s">
        <v>310</v>
      </c>
      <c r="B10" s="29" t="s">
        <v>17</v>
      </c>
      <c r="C10" s="193" t="s">
        <v>18</v>
      </c>
      <c r="D10" s="304"/>
    </row>
    <row r="11" spans="1:4" s="10" customFormat="1" ht="15.75">
      <c r="A11" s="195" t="s">
        <v>311</v>
      </c>
      <c r="B11" s="29" t="s">
        <v>19</v>
      </c>
      <c r="C11" s="193" t="s">
        <v>20</v>
      </c>
      <c r="D11" s="304"/>
    </row>
    <row r="12" spans="1:4" s="10" customFormat="1" ht="15.75">
      <c r="A12" s="195" t="s">
        <v>312</v>
      </c>
      <c r="B12" s="29" t="s">
        <v>21</v>
      </c>
      <c r="C12" s="193" t="s">
        <v>22</v>
      </c>
      <c r="D12" s="304"/>
    </row>
    <row r="13" spans="1:4" s="10" customFormat="1" ht="15.75">
      <c r="A13" s="195" t="s">
        <v>313</v>
      </c>
      <c r="B13" s="29" t="s">
        <v>23</v>
      </c>
      <c r="C13" s="193" t="s">
        <v>24</v>
      </c>
      <c r="D13" s="304"/>
    </row>
    <row r="14" spans="1:4" s="10" customFormat="1" ht="15.75">
      <c r="A14" s="195" t="s">
        <v>314</v>
      </c>
      <c r="B14" s="29" t="s">
        <v>25</v>
      </c>
      <c r="C14" s="193" t="s">
        <v>26</v>
      </c>
      <c r="D14" s="304"/>
    </row>
    <row r="15" spans="1:4" s="10" customFormat="1" ht="15.75">
      <c r="A15" s="195" t="s">
        <v>315</v>
      </c>
      <c r="B15" s="29" t="s">
        <v>27</v>
      </c>
      <c r="C15" s="199" t="s">
        <v>28</v>
      </c>
      <c r="D15" s="357"/>
    </row>
    <row r="16" spans="1:4" s="10" customFormat="1" ht="15.75">
      <c r="A16" s="195" t="s">
        <v>316</v>
      </c>
      <c r="B16" s="29" t="s">
        <v>29</v>
      </c>
      <c r="C16" s="199" t="s">
        <v>30</v>
      </c>
      <c r="D16" s="357"/>
    </row>
    <row r="17" spans="1:5" s="10" customFormat="1" ht="15.75">
      <c r="A17" s="27">
        <v>2</v>
      </c>
      <c r="B17" s="28" t="s">
        <v>31</v>
      </c>
      <c r="C17" s="203" t="s">
        <v>32</v>
      </c>
      <c r="D17" s="481">
        <v>4.09</v>
      </c>
    </row>
    <row r="18" spans="1:5" s="10" customFormat="1" ht="15.75">
      <c r="A18" s="196"/>
      <c r="B18" s="197" t="s">
        <v>33</v>
      </c>
      <c r="C18" s="198"/>
      <c r="D18" s="481"/>
    </row>
    <row r="19" spans="1:5" s="10" customFormat="1" ht="15.75">
      <c r="A19" s="195" t="s">
        <v>34</v>
      </c>
      <c r="B19" s="29" t="s">
        <v>35</v>
      </c>
      <c r="C19" s="200" t="s">
        <v>36</v>
      </c>
      <c r="D19" s="357"/>
    </row>
    <row r="20" spans="1:5" s="10" customFormat="1" ht="15.75">
      <c r="A20" s="195" t="s">
        <v>37</v>
      </c>
      <c r="B20" s="29" t="s">
        <v>38</v>
      </c>
      <c r="C20" s="193" t="s">
        <v>39</v>
      </c>
      <c r="D20" s="357">
        <v>0.15</v>
      </c>
    </row>
    <row r="21" spans="1:5" s="10" customFormat="1" ht="15.75">
      <c r="A21" s="195" t="s">
        <v>40</v>
      </c>
      <c r="B21" s="29" t="s">
        <v>41</v>
      </c>
      <c r="C21" s="199" t="s">
        <v>42</v>
      </c>
      <c r="D21" s="357"/>
    </row>
    <row r="22" spans="1:5" s="10" customFormat="1" ht="15.75">
      <c r="A22" s="195" t="s">
        <v>43</v>
      </c>
      <c r="B22" s="29" t="s">
        <v>44</v>
      </c>
      <c r="C22" s="199" t="s">
        <v>45</v>
      </c>
      <c r="D22" s="357"/>
    </row>
    <row r="23" spans="1:5" s="10" customFormat="1" ht="15.75">
      <c r="A23" s="195" t="s">
        <v>317</v>
      </c>
      <c r="B23" s="29" t="s">
        <v>46</v>
      </c>
      <c r="C23" s="199" t="s">
        <v>47</v>
      </c>
      <c r="D23" s="357">
        <v>2.06</v>
      </c>
    </row>
    <row r="24" spans="1:5" s="10" customFormat="1" ht="15.75">
      <c r="A24" s="195" t="s">
        <v>318</v>
      </c>
      <c r="B24" s="29" t="s">
        <v>48</v>
      </c>
      <c r="C24" s="199" t="s">
        <v>49</v>
      </c>
      <c r="D24" s="357"/>
    </row>
    <row r="25" spans="1:5" s="10" customFormat="1" ht="31.5">
      <c r="A25" s="195" t="s">
        <v>319</v>
      </c>
      <c r="B25" s="29" t="s">
        <v>50</v>
      </c>
      <c r="C25" s="199" t="s">
        <v>51</v>
      </c>
      <c r="D25" s="357"/>
    </row>
    <row r="26" spans="1:5" s="10" customFormat="1" ht="31.5">
      <c r="A26" s="195" t="s">
        <v>320</v>
      </c>
      <c r="B26" s="29" t="s">
        <v>52</v>
      </c>
      <c r="C26" s="200" t="s">
        <v>53</v>
      </c>
      <c r="D26" s="357"/>
      <c r="E26" s="82"/>
    </row>
    <row r="27" spans="1:5" s="10" customFormat="1" ht="31.5">
      <c r="A27" s="195" t="s">
        <v>321</v>
      </c>
      <c r="B27" s="29" t="s">
        <v>54</v>
      </c>
      <c r="C27" s="200" t="s">
        <v>55</v>
      </c>
      <c r="D27" s="357">
        <v>0.01</v>
      </c>
    </row>
    <row r="28" spans="1:5" s="237" customFormat="1" ht="31.5">
      <c r="A28" s="196" t="s">
        <v>208</v>
      </c>
      <c r="B28" s="197" t="s">
        <v>209</v>
      </c>
      <c r="C28" s="358" t="s">
        <v>210</v>
      </c>
      <c r="D28" s="357"/>
    </row>
    <row r="29" spans="1:5" s="237" customFormat="1" ht="31.5">
      <c r="A29" s="196" t="s">
        <v>211</v>
      </c>
      <c r="B29" s="197" t="s">
        <v>212</v>
      </c>
      <c r="C29" s="358" t="s">
        <v>213</v>
      </c>
      <c r="D29" s="357"/>
    </row>
    <row r="30" spans="1:5" s="237" customFormat="1" ht="15.75">
      <c r="A30" s="196" t="s">
        <v>214</v>
      </c>
      <c r="B30" s="197" t="s">
        <v>215</v>
      </c>
      <c r="C30" s="358" t="s">
        <v>216</v>
      </c>
      <c r="D30" s="357"/>
    </row>
    <row r="31" spans="1:5" s="237" customFormat="1" ht="31.5">
      <c r="A31" s="196" t="s">
        <v>217</v>
      </c>
      <c r="B31" s="197" t="s">
        <v>218</v>
      </c>
      <c r="C31" s="358" t="s">
        <v>182</v>
      </c>
      <c r="D31" s="357"/>
    </row>
    <row r="32" spans="1:5" s="237" customFormat="1" ht="31.5">
      <c r="A32" s="196" t="s">
        <v>219</v>
      </c>
      <c r="B32" s="197" t="s">
        <v>220</v>
      </c>
      <c r="C32" s="358" t="s">
        <v>221</v>
      </c>
      <c r="D32" s="357"/>
    </row>
    <row r="33" spans="1:4" s="237" customFormat="1" ht="31.5">
      <c r="A33" s="196" t="s">
        <v>222</v>
      </c>
      <c r="B33" s="197" t="s">
        <v>223</v>
      </c>
      <c r="C33" s="358" t="s">
        <v>224</v>
      </c>
      <c r="D33" s="357"/>
    </row>
    <row r="34" spans="1:4" s="237" customFormat="1" ht="15.75">
      <c r="A34" s="196" t="s">
        <v>225</v>
      </c>
      <c r="B34" s="197" t="s">
        <v>226</v>
      </c>
      <c r="C34" s="358" t="s">
        <v>180</v>
      </c>
      <c r="D34" s="357"/>
    </row>
    <row r="35" spans="1:4" s="237" customFormat="1" ht="15.75">
      <c r="A35" s="196" t="s">
        <v>227</v>
      </c>
      <c r="B35" s="197" t="s">
        <v>228</v>
      </c>
      <c r="C35" s="358" t="s">
        <v>181</v>
      </c>
      <c r="D35" s="357">
        <v>0.01</v>
      </c>
    </row>
    <row r="36" spans="1:4" s="237" customFormat="1" ht="15.75">
      <c r="A36" s="196" t="s">
        <v>229</v>
      </c>
      <c r="B36" s="197" t="s">
        <v>230</v>
      </c>
      <c r="C36" s="358" t="s">
        <v>190</v>
      </c>
      <c r="D36" s="357"/>
    </row>
    <row r="37" spans="1:4" s="237" customFormat="1" ht="31.5">
      <c r="A37" s="196" t="s">
        <v>231</v>
      </c>
      <c r="B37" s="197" t="s">
        <v>232</v>
      </c>
      <c r="C37" s="358" t="s">
        <v>233</v>
      </c>
      <c r="D37" s="357"/>
    </row>
    <row r="38" spans="1:4" s="237" customFormat="1" ht="31.5">
      <c r="A38" s="196" t="s">
        <v>234</v>
      </c>
      <c r="B38" s="197" t="s">
        <v>235</v>
      </c>
      <c r="C38" s="358" t="s">
        <v>191</v>
      </c>
      <c r="D38" s="357"/>
    </row>
    <row r="39" spans="1:4" s="10" customFormat="1" ht="15.75">
      <c r="A39" s="202" t="s">
        <v>34</v>
      </c>
      <c r="B39" s="29" t="s">
        <v>56</v>
      </c>
      <c r="C39" s="199" t="s">
        <v>57</v>
      </c>
      <c r="D39" s="357"/>
    </row>
    <row r="40" spans="1:4" s="10" customFormat="1" ht="15.75">
      <c r="A40" s="195" t="s">
        <v>322</v>
      </c>
      <c r="B40" s="29" t="s">
        <v>58</v>
      </c>
      <c r="C40" s="200" t="s">
        <v>59</v>
      </c>
      <c r="D40" s="357"/>
    </row>
    <row r="41" spans="1:4" s="10" customFormat="1" ht="15.75">
      <c r="A41" s="195" t="s">
        <v>323</v>
      </c>
      <c r="B41" s="29" t="s">
        <v>60</v>
      </c>
      <c r="C41" s="200" t="s">
        <v>61</v>
      </c>
      <c r="D41" s="357">
        <v>1.2</v>
      </c>
    </row>
    <row r="42" spans="1:4" s="10" customFormat="1" ht="15.75">
      <c r="A42" s="195" t="s">
        <v>324</v>
      </c>
      <c r="B42" s="29" t="s">
        <v>62</v>
      </c>
      <c r="C42" s="199" t="s">
        <v>63</v>
      </c>
      <c r="D42" s="357">
        <v>0.38</v>
      </c>
    </row>
    <row r="43" spans="1:4" s="10" customFormat="1" ht="15.75">
      <c r="A43" s="195" t="s">
        <v>325</v>
      </c>
      <c r="B43" s="29" t="s">
        <v>64</v>
      </c>
      <c r="C43" s="199" t="s">
        <v>65</v>
      </c>
      <c r="D43" s="357"/>
    </row>
    <row r="44" spans="1:4" s="10" customFormat="1" ht="15.75">
      <c r="A44" s="195" t="s">
        <v>326</v>
      </c>
      <c r="B44" s="29" t="s">
        <v>66</v>
      </c>
      <c r="C44" s="199" t="s">
        <v>67</v>
      </c>
      <c r="D44" s="357">
        <v>0.05</v>
      </c>
    </row>
    <row r="45" spans="1:4" s="10" customFormat="1" ht="31.5">
      <c r="A45" s="195" t="s">
        <v>327</v>
      </c>
      <c r="B45" s="29" t="s">
        <v>68</v>
      </c>
      <c r="C45" s="199" t="s">
        <v>69</v>
      </c>
      <c r="D45" s="357">
        <v>0.12</v>
      </c>
    </row>
    <row r="46" spans="1:4" s="10" customFormat="1" ht="15.75">
      <c r="A46" s="195" t="s">
        <v>328</v>
      </c>
      <c r="B46" s="29" t="s">
        <v>70</v>
      </c>
      <c r="C46" s="199" t="s">
        <v>71</v>
      </c>
      <c r="D46" s="357"/>
    </row>
    <row r="47" spans="1:4" s="10" customFormat="1" ht="15.75">
      <c r="A47" s="195" t="s">
        <v>329</v>
      </c>
      <c r="B47" s="29" t="s">
        <v>72</v>
      </c>
      <c r="C47" s="199" t="s">
        <v>73</v>
      </c>
      <c r="D47" s="357">
        <v>0.12</v>
      </c>
    </row>
    <row r="48" spans="1:4" s="10" customFormat="1" ht="31.5">
      <c r="A48" s="195" t="s">
        <v>330</v>
      </c>
      <c r="B48" s="29" t="s">
        <v>74</v>
      </c>
      <c r="C48" s="199" t="s">
        <v>75</v>
      </c>
      <c r="D48" s="357"/>
    </row>
    <row r="49" spans="1:4" s="10" customFormat="1" ht="31.5">
      <c r="A49" s="202" t="s">
        <v>37</v>
      </c>
      <c r="B49" s="29" t="s">
        <v>76</v>
      </c>
      <c r="C49" s="199" t="s">
        <v>77</v>
      </c>
      <c r="D49" s="357"/>
    </row>
    <row r="50" spans="1:4" s="10" customFormat="1" ht="15.75">
      <c r="A50" s="195" t="s">
        <v>332</v>
      </c>
      <c r="B50" s="29" t="s">
        <v>78</v>
      </c>
      <c r="C50" s="199" t="s">
        <v>79</v>
      </c>
      <c r="D50" s="357"/>
    </row>
    <row r="51" spans="1:4" s="10" customFormat="1" ht="31.5">
      <c r="A51" s="195" t="s">
        <v>333</v>
      </c>
      <c r="B51" s="29" t="s">
        <v>80</v>
      </c>
      <c r="C51" s="199" t="s">
        <v>81</v>
      </c>
      <c r="D51" s="357"/>
    </row>
    <row r="52" spans="1:4" s="10" customFormat="1" ht="15.75">
      <c r="A52" s="195" t="s">
        <v>334</v>
      </c>
      <c r="B52" s="29" t="s">
        <v>82</v>
      </c>
      <c r="C52" s="199" t="s">
        <v>83</v>
      </c>
      <c r="D52" s="357"/>
    </row>
    <row r="53" spans="1:4" s="10" customFormat="1" ht="31.5">
      <c r="A53" s="195" t="s">
        <v>335</v>
      </c>
      <c r="B53" s="29" t="s">
        <v>84</v>
      </c>
      <c r="C53" s="199" t="s">
        <v>85</v>
      </c>
      <c r="D53" s="357"/>
    </row>
    <row r="54" spans="1:4" s="10" customFormat="1" ht="15.75">
      <c r="A54" s="195" t="s">
        <v>336</v>
      </c>
      <c r="B54" s="29" t="s">
        <v>86</v>
      </c>
      <c r="C54" s="199" t="s">
        <v>87</v>
      </c>
      <c r="D54" s="357"/>
    </row>
    <row r="55" spans="1:4" s="10" customFormat="1" ht="15.75">
      <c r="A55" s="195" t="s">
        <v>337</v>
      </c>
      <c r="B55" s="29" t="s">
        <v>88</v>
      </c>
      <c r="C55" s="199" t="s">
        <v>89</v>
      </c>
      <c r="D55" s="481"/>
    </row>
    <row r="58" spans="1:4" s="66" customFormat="1"/>
    <row r="64" spans="1:4" s="249" customFormat="1" ht="15.75">
      <c r="C64" s="250" t="s">
        <v>91</v>
      </c>
      <c r="D64" s="251">
        <v>3216.6200000000003</v>
      </c>
    </row>
  </sheetData>
  <mergeCells count="5">
    <mergeCell ref="A2:D2"/>
    <mergeCell ref="A4:A5"/>
    <mergeCell ref="B4:B5"/>
    <mergeCell ref="C4:C5"/>
    <mergeCell ref="D4:D5"/>
  </mergeCells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8"/>
  <sheetViews>
    <sheetView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E36" sqref="E36"/>
    </sheetView>
  </sheetViews>
  <sheetFormatPr defaultRowHeight="15"/>
  <cols>
    <col min="1" max="1" width="7.7109375" customWidth="1"/>
    <col min="2" max="2" width="39.42578125" customWidth="1"/>
    <col min="3" max="3" width="8" customWidth="1"/>
    <col min="4" max="4" width="11.42578125" customWidth="1"/>
    <col min="5" max="5" width="8.85546875" bestFit="1" customWidth="1"/>
    <col min="6" max="6" width="10" bestFit="1" customWidth="1"/>
    <col min="7" max="7" width="10.140625" bestFit="1" customWidth="1"/>
    <col min="8" max="9" width="8.85546875" bestFit="1" customWidth="1"/>
    <col min="10" max="10" width="10" bestFit="1" customWidth="1"/>
    <col min="11" max="12" width="8.85546875" bestFit="1" customWidth="1"/>
    <col min="13" max="13" width="8.7109375" customWidth="1"/>
    <col min="14" max="15" width="8.85546875" bestFit="1" customWidth="1"/>
    <col min="16" max="16" width="8.42578125" bestFit="1" customWidth="1"/>
    <col min="17" max="17" width="8.85546875" bestFit="1" customWidth="1"/>
    <col min="18" max="18" width="9.42578125" style="33" bestFit="1" customWidth="1"/>
    <col min="19" max="22" width="8.85546875" bestFit="1" customWidth="1"/>
    <col min="24" max="24" width="8.85546875" bestFit="1" customWidth="1"/>
    <col min="25" max="25" width="10" bestFit="1" customWidth="1"/>
    <col min="26" max="26" width="9.85546875" customWidth="1"/>
  </cols>
  <sheetData>
    <row r="1" spans="1:26" ht="12" customHeight="1">
      <c r="A1" s="1" t="s">
        <v>0</v>
      </c>
      <c r="B1" s="71"/>
      <c r="C1" s="71"/>
      <c r="D1" s="71"/>
      <c r="E1" s="72"/>
      <c r="F1" s="72"/>
      <c r="G1" s="71"/>
      <c r="H1" s="71"/>
      <c r="I1" s="70"/>
      <c r="J1" s="70"/>
      <c r="K1" s="70"/>
      <c r="L1" s="70"/>
      <c r="M1" s="70"/>
      <c r="N1" s="70"/>
      <c r="O1" s="70"/>
      <c r="P1" s="70"/>
      <c r="Q1" s="70"/>
      <c r="R1" s="73"/>
      <c r="S1" s="70"/>
      <c r="T1" s="70"/>
      <c r="U1" s="70"/>
      <c r="V1" s="70"/>
      <c r="W1" s="70"/>
      <c r="X1" s="70"/>
      <c r="Y1" s="70"/>
    </row>
    <row r="2" spans="1:26" ht="18.75" customHeight="1">
      <c r="A2" s="611" t="s">
        <v>560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</row>
    <row r="3" spans="1:26" ht="15.75" customHeight="1">
      <c r="A3" s="3"/>
      <c r="B3" s="6"/>
      <c r="C3" s="2"/>
      <c r="D3" s="2"/>
      <c r="E3" s="4"/>
      <c r="F3" s="2"/>
      <c r="G3" s="2"/>
      <c r="H3" s="2"/>
      <c r="W3" s="70" t="s">
        <v>1</v>
      </c>
    </row>
    <row r="4" spans="1:26" ht="15.75" customHeight="1">
      <c r="A4" s="612" t="s">
        <v>2</v>
      </c>
      <c r="B4" s="612" t="s">
        <v>3</v>
      </c>
      <c r="C4" s="612" t="s">
        <v>4</v>
      </c>
      <c r="D4" s="614" t="s">
        <v>5</v>
      </c>
      <c r="E4" s="616" t="s">
        <v>6</v>
      </c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8"/>
    </row>
    <row r="5" spans="1:26" ht="47.25">
      <c r="A5" s="613"/>
      <c r="B5" s="613"/>
      <c r="C5" s="613"/>
      <c r="D5" s="615"/>
      <c r="E5" s="76" t="s">
        <v>170</v>
      </c>
      <c r="F5" s="76" t="s">
        <v>179</v>
      </c>
      <c r="G5" s="76" t="s">
        <v>169</v>
      </c>
      <c r="H5" s="76" t="s">
        <v>178</v>
      </c>
      <c r="I5" s="77" t="s">
        <v>167</v>
      </c>
      <c r="J5" s="77" t="s">
        <v>184</v>
      </c>
      <c r="K5" s="77" t="s">
        <v>168</v>
      </c>
      <c r="L5" s="77" t="s">
        <v>185</v>
      </c>
      <c r="M5" s="77" t="s">
        <v>183</v>
      </c>
      <c r="N5" s="77" t="s">
        <v>186</v>
      </c>
      <c r="O5" s="77" t="s">
        <v>177</v>
      </c>
      <c r="P5" s="77" t="s">
        <v>172</v>
      </c>
      <c r="Q5" s="77" t="s">
        <v>187</v>
      </c>
      <c r="R5" s="78" t="s">
        <v>166</v>
      </c>
      <c r="S5" s="77" t="s">
        <v>175</v>
      </c>
      <c r="T5" s="77" t="s">
        <v>165</v>
      </c>
      <c r="U5" s="77" t="s">
        <v>176</v>
      </c>
      <c r="V5" s="77" t="s">
        <v>193</v>
      </c>
      <c r="W5" s="77" t="s">
        <v>174</v>
      </c>
      <c r="X5" s="77" t="s">
        <v>171</v>
      </c>
      <c r="Y5" s="77" t="s">
        <v>173</v>
      </c>
    </row>
    <row r="6" spans="1:26" ht="30.75" customHeight="1">
      <c r="A6" s="9">
        <v>-1</v>
      </c>
      <c r="B6" s="9">
        <v>-2</v>
      </c>
      <c r="C6" s="9">
        <v>-3</v>
      </c>
      <c r="D6" s="9" t="s">
        <v>189</v>
      </c>
      <c r="E6" s="32">
        <v>-5</v>
      </c>
      <c r="F6" s="32">
        <v>-6</v>
      </c>
      <c r="G6" s="32">
        <v>-7</v>
      </c>
      <c r="H6" s="32">
        <v>-8</v>
      </c>
      <c r="I6" s="32">
        <v>-9</v>
      </c>
      <c r="J6" s="32">
        <v>-10</v>
      </c>
      <c r="K6" s="32">
        <v>-11</v>
      </c>
      <c r="L6" s="32">
        <v>-12</v>
      </c>
      <c r="M6" s="32">
        <v>-13</v>
      </c>
      <c r="N6" s="32">
        <v>-14</v>
      </c>
      <c r="O6" s="32">
        <v>-15</v>
      </c>
      <c r="P6" s="32">
        <v>-16</v>
      </c>
      <c r="Q6" s="32">
        <v>-17</v>
      </c>
      <c r="R6" s="32">
        <v>-18</v>
      </c>
      <c r="S6" s="32">
        <v>-19</v>
      </c>
      <c r="T6" s="32">
        <v>-20</v>
      </c>
      <c r="U6" s="32">
        <v>-21</v>
      </c>
      <c r="V6" s="32">
        <v>-22</v>
      </c>
      <c r="W6" s="32">
        <v>-23</v>
      </c>
      <c r="X6" s="32">
        <v>-24</v>
      </c>
      <c r="Y6" s="32">
        <v>-25</v>
      </c>
    </row>
    <row r="7" spans="1:26" ht="15.75">
      <c r="A7" s="9"/>
      <c r="B7" s="209" t="s">
        <v>7</v>
      </c>
      <c r="C7" s="9"/>
      <c r="D7" s="102">
        <f>SUM(E7:Y7)</f>
        <v>122521.20999999999</v>
      </c>
      <c r="E7" s="102">
        <v>1416.73</v>
      </c>
      <c r="F7" s="102">
        <v>4392.2700000000004</v>
      </c>
      <c r="G7" s="102">
        <v>14047.24</v>
      </c>
      <c r="H7" s="102">
        <v>4089</v>
      </c>
      <c r="I7" s="102">
        <v>6740.04</v>
      </c>
      <c r="J7" s="102">
        <v>32397.59</v>
      </c>
      <c r="K7" s="102">
        <v>1033.5899999999999</v>
      </c>
      <c r="L7" s="102">
        <v>3118.82</v>
      </c>
      <c r="M7" s="102">
        <v>875.69</v>
      </c>
      <c r="N7" s="102">
        <v>1673.41</v>
      </c>
      <c r="O7" s="102">
        <v>2813.39</v>
      </c>
      <c r="P7" s="102">
        <v>539.39</v>
      </c>
      <c r="Q7" s="102">
        <v>8115.56</v>
      </c>
      <c r="R7" s="102">
        <v>3785.12</v>
      </c>
      <c r="S7" s="102">
        <v>4031.62</v>
      </c>
      <c r="T7" s="102">
        <v>6926.65</v>
      </c>
      <c r="U7" s="102">
        <v>5127.97</v>
      </c>
      <c r="V7" s="102">
        <v>5787.96</v>
      </c>
      <c r="W7" s="102">
        <v>2670.43</v>
      </c>
      <c r="X7" s="102">
        <v>1658.27</v>
      </c>
      <c r="Y7" s="102">
        <v>11280.47</v>
      </c>
    </row>
    <row r="8" spans="1:26" s="214" customFormat="1" ht="15.75">
      <c r="A8" s="55">
        <v>1</v>
      </c>
      <c r="B8" s="56" t="s">
        <v>8</v>
      </c>
      <c r="C8" s="75" t="s">
        <v>9</v>
      </c>
      <c r="D8" s="21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59">
        <f>SUM(Z11:Z18)+Z9</f>
        <v>-3.25</v>
      </c>
    </row>
    <row r="9" spans="1:26" ht="15.75">
      <c r="A9" s="47" t="s">
        <v>10</v>
      </c>
      <c r="B9" s="48" t="s">
        <v>11</v>
      </c>
      <c r="C9" s="49" t="s">
        <v>12</v>
      </c>
      <c r="D9" s="211"/>
      <c r="E9" s="410"/>
      <c r="F9" s="410"/>
      <c r="G9" s="410"/>
      <c r="H9" s="505"/>
      <c r="I9" s="410"/>
      <c r="J9" s="410"/>
      <c r="K9" s="410"/>
      <c r="L9" s="410"/>
      <c r="M9" s="410">
        <v>-0.2</v>
      </c>
      <c r="N9" s="410"/>
      <c r="O9" s="410"/>
      <c r="P9" s="410">
        <v>-0.27</v>
      </c>
      <c r="Q9" s="410"/>
      <c r="R9" s="410"/>
      <c r="S9" s="410"/>
      <c r="T9" s="410"/>
      <c r="U9" s="410"/>
      <c r="V9" s="410">
        <v>-0.1</v>
      </c>
      <c r="W9" s="410"/>
      <c r="X9" s="410"/>
      <c r="Y9" s="410"/>
      <c r="Z9" s="359">
        <f t="shared" ref="Z9:Z61" si="0">SUM(E9:Y9)</f>
        <v>-0.57000000000000006</v>
      </c>
    </row>
    <row r="10" spans="1:26" s="35" customFormat="1" ht="16.5" customHeight="1">
      <c r="A10" s="206"/>
      <c r="B10" s="205" t="s">
        <v>13</v>
      </c>
      <c r="C10" s="207" t="s">
        <v>14</v>
      </c>
      <c r="D10" s="211"/>
      <c r="E10" s="410"/>
      <c r="F10" s="410"/>
      <c r="G10" s="410"/>
      <c r="H10" s="506"/>
      <c r="I10" s="410"/>
      <c r="J10" s="410"/>
      <c r="K10" s="410"/>
      <c r="L10" s="410"/>
      <c r="M10" s="410">
        <f>M9</f>
        <v>-0.2</v>
      </c>
      <c r="N10" s="410"/>
      <c r="O10" s="410"/>
      <c r="P10" s="410">
        <f>P9</f>
        <v>-0.27</v>
      </c>
      <c r="Q10" s="410"/>
      <c r="R10" s="410"/>
      <c r="S10" s="410"/>
      <c r="T10" s="410"/>
      <c r="U10" s="410"/>
      <c r="V10" s="410">
        <f>V9</f>
        <v>-0.1</v>
      </c>
      <c r="W10" s="410"/>
      <c r="X10" s="410"/>
      <c r="Y10" s="410"/>
      <c r="Z10" s="359">
        <f t="shared" si="0"/>
        <v>-0.57000000000000006</v>
      </c>
    </row>
    <row r="11" spans="1:26" ht="15.75">
      <c r="A11" s="47" t="s">
        <v>309</v>
      </c>
      <c r="B11" s="48" t="s">
        <v>15</v>
      </c>
      <c r="C11" s="49" t="s">
        <v>16</v>
      </c>
      <c r="D11" s="211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>
        <v>-0.59</v>
      </c>
      <c r="Q11" s="410"/>
      <c r="R11" s="410"/>
      <c r="S11" s="410"/>
      <c r="T11" s="410"/>
      <c r="U11" s="410"/>
      <c r="V11" s="410"/>
      <c r="W11" s="410"/>
      <c r="X11" s="410"/>
      <c r="Y11" s="410"/>
      <c r="Z11" s="359">
        <f t="shared" si="0"/>
        <v>-0.59</v>
      </c>
    </row>
    <row r="12" spans="1:26" ht="15.75">
      <c r="A12" s="47" t="s">
        <v>310</v>
      </c>
      <c r="B12" s="48" t="s">
        <v>17</v>
      </c>
      <c r="C12" s="49" t="s">
        <v>18</v>
      </c>
      <c r="D12" s="211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>
        <v>-0.03</v>
      </c>
      <c r="Q12" s="410"/>
      <c r="R12" s="410"/>
      <c r="S12" s="410"/>
      <c r="T12" s="410">
        <v>-0.02</v>
      </c>
      <c r="U12" s="410"/>
      <c r="V12" s="410"/>
      <c r="W12" s="410"/>
      <c r="X12" s="410"/>
      <c r="Y12" s="410"/>
      <c r="Z12" s="359">
        <f t="shared" si="0"/>
        <v>-0.05</v>
      </c>
    </row>
    <row r="13" spans="1:26" ht="15.75">
      <c r="A13" s="47" t="s">
        <v>311</v>
      </c>
      <c r="B13" s="48" t="s">
        <v>19</v>
      </c>
      <c r="C13" s="49" t="s">
        <v>20</v>
      </c>
      <c r="D13" s="211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359">
        <f t="shared" si="0"/>
        <v>0</v>
      </c>
    </row>
    <row r="14" spans="1:26" ht="15.75">
      <c r="A14" s="47" t="s">
        <v>312</v>
      </c>
      <c r="B14" s="48" t="s">
        <v>21</v>
      </c>
      <c r="C14" s="49" t="s">
        <v>22</v>
      </c>
      <c r="D14" s="211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359">
        <f t="shared" si="0"/>
        <v>0</v>
      </c>
    </row>
    <row r="15" spans="1:26" ht="15.75">
      <c r="A15" s="47" t="s">
        <v>313</v>
      </c>
      <c r="B15" s="48" t="s">
        <v>23</v>
      </c>
      <c r="C15" s="49" t="s">
        <v>24</v>
      </c>
      <c r="D15" s="211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08"/>
      <c r="U15" s="410"/>
      <c r="V15" s="410">
        <v>-2</v>
      </c>
      <c r="W15" s="410"/>
      <c r="X15" s="410"/>
      <c r="Y15" s="410"/>
      <c r="Z15" s="359">
        <f t="shared" si="0"/>
        <v>-2</v>
      </c>
    </row>
    <row r="16" spans="1:26" ht="15.75">
      <c r="A16" s="47" t="s">
        <v>314</v>
      </c>
      <c r="B16" s="48" t="s">
        <v>25</v>
      </c>
      <c r="C16" s="49" t="s">
        <v>26</v>
      </c>
      <c r="D16" s="211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>
        <v>-0.04</v>
      </c>
      <c r="Q16" s="410"/>
      <c r="R16" s="410"/>
      <c r="S16" s="410"/>
      <c r="T16" s="410"/>
      <c r="U16" s="410"/>
      <c r="V16" s="410"/>
      <c r="W16" s="410"/>
      <c r="X16" s="410"/>
      <c r="Y16" s="410"/>
      <c r="Z16" s="359">
        <f t="shared" si="0"/>
        <v>-0.04</v>
      </c>
    </row>
    <row r="17" spans="1:28" ht="15.75">
      <c r="A17" s="47" t="s">
        <v>315</v>
      </c>
      <c r="B17" s="48" t="s">
        <v>27</v>
      </c>
      <c r="C17" s="54" t="s">
        <v>28</v>
      </c>
      <c r="D17" s="211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359">
        <f t="shared" si="0"/>
        <v>0</v>
      </c>
    </row>
    <row r="18" spans="1:28" ht="15.75">
      <c r="A18" s="47" t="s">
        <v>316</v>
      </c>
      <c r="B18" s="48" t="s">
        <v>29</v>
      </c>
      <c r="C18" s="54" t="s">
        <v>30</v>
      </c>
      <c r="D18" s="211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359">
        <f t="shared" si="0"/>
        <v>0</v>
      </c>
    </row>
    <row r="19" spans="1:28" s="214" customFormat="1" ht="15.75">
      <c r="A19" s="55">
        <v>2</v>
      </c>
      <c r="B19" s="56" t="s">
        <v>31</v>
      </c>
      <c r="C19" s="75" t="s">
        <v>32</v>
      </c>
      <c r="D19" s="210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359">
        <f>SUM(Z21:Z29)+SUM(Z41:Z57)</f>
        <v>3.2600000000000007</v>
      </c>
    </row>
    <row r="20" spans="1:28" ht="15.75">
      <c r="A20" s="51"/>
      <c r="B20" s="52" t="s">
        <v>33</v>
      </c>
      <c r="C20" s="53"/>
      <c r="D20" s="211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359">
        <f t="shared" si="0"/>
        <v>0</v>
      </c>
    </row>
    <row r="21" spans="1:28" ht="15.75">
      <c r="A21" s="47" t="s">
        <v>34</v>
      </c>
      <c r="B21" s="48" t="s">
        <v>35</v>
      </c>
      <c r="C21" s="58" t="s">
        <v>36</v>
      </c>
      <c r="D21" s="211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359">
        <f t="shared" si="0"/>
        <v>0</v>
      </c>
    </row>
    <row r="22" spans="1:28" ht="15.75">
      <c r="A22" s="47" t="s">
        <v>37</v>
      </c>
      <c r="B22" s="48" t="s">
        <v>38</v>
      </c>
      <c r="C22" s="49" t="s">
        <v>39</v>
      </c>
      <c r="D22" s="211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359">
        <f t="shared" si="0"/>
        <v>0</v>
      </c>
    </row>
    <row r="23" spans="1:28" ht="15.75">
      <c r="A23" s="47" t="s">
        <v>40</v>
      </c>
      <c r="B23" s="48" t="s">
        <v>41</v>
      </c>
      <c r="C23" s="54" t="s">
        <v>42</v>
      </c>
      <c r="D23" s="211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359">
        <f t="shared" si="0"/>
        <v>0</v>
      </c>
    </row>
    <row r="24" spans="1:28" ht="15.75">
      <c r="A24" s="47" t="s">
        <v>43</v>
      </c>
      <c r="B24" s="48" t="s">
        <v>44</v>
      </c>
      <c r="C24" s="54" t="s">
        <v>45</v>
      </c>
      <c r="D24" s="211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359">
        <f t="shared" si="0"/>
        <v>0</v>
      </c>
    </row>
    <row r="25" spans="1:28" ht="15.75">
      <c r="A25" s="47" t="s">
        <v>317</v>
      </c>
      <c r="B25" s="48" t="s">
        <v>46</v>
      </c>
      <c r="C25" s="54" t="s">
        <v>47</v>
      </c>
      <c r="D25" s="211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08"/>
      <c r="T25" s="410"/>
      <c r="U25" s="410"/>
      <c r="V25" s="410"/>
      <c r="W25" s="410"/>
      <c r="X25" s="410"/>
      <c r="Y25" s="410"/>
      <c r="Z25" s="359">
        <f t="shared" si="0"/>
        <v>0</v>
      </c>
    </row>
    <row r="26" spans="1:28" s="34" customFormat="1" ht="15.75">
      <c r="A26" s="47" t="s">
        <v>318</v>
      </c>
      <c r="B26" s="48" t="s">
        <v>48</v>
      </c>
      <c r="C26" s="54" t="s">
        <v>49</v>
      </c>
      <c r="D26" s="211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359">
        <f t="shared" si="0"/>
        <v>0</v>
      </c>
    </row>
    <row r="27" spans="1:28" s="34" customFormat="1" ht="15.75">
      <c r="A27" s="47" t="s">
        <v>319</v>
      </c>
      <c r="B27" s="48" t="s">
        <v>50</v>
      </c>
      <c r="C27" s="54" t="s">
        <v>51</v>
      </c>
      <c r="D27" s="211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09"/>
      <c r="T27" s="410"/>
      <c r="U27" s="410"/>
      <c r="V27" s="410"/>
      <c r="W27" s="410"/>
      <c r="X27" s="410"/>
      <c r="Y27" s="410"/>
      <c r="Z27" s="359">
        <f t="shared" si="0"/>
        <v>0</v>
      </c>
    </row>
    <row r="28" spans="1:28" s="33" customFormat="1" ht="15.75">
      <c r="A28" s="47" t="s">
        <v>320</v>
      </c>
      <c r="B28" s="48" t="s">
        <v>52</v>
      </c>
      <c r="C28" s="58" t="s">
        <v>53</v>
      </c>
      <c r="D28" s="500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359">
        <f t="shared" si="0"/>
        <v>0</v>
      </c>
    </row>
    <row r="29" spans="1:28" ht="31.5">
      <c r="A29" s="47" t="s">
        <v>321</v>
      </c>
      <c r="B29" s="48" t="s">
        <v>54</v>
      </c>
      <c r="C29" s="58" t="s">
        <v>55</v>
      </c>
      <c r="D29" s="211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  <c r="P29" s="504"/>
      <c r="Q29" s="504"/>
      <c r="R29" s="504"/>
      <c r="S29" s="504"/>
      <c r="T29" s="504"/>
      <c r="U29" s="504"/>
      <c r="V29" s="504"/>
      <c r="W29" s="504"/>
      <c r="X29" s="504"/>
      <c r="Y29" s="504"/>
      <c r="Z29" s="359">
        <f>SUM(Z30:Z40)</f>
        <v>4.8100000000000005</v>
      </c>
    </row>
    <row r="30" spans="1:28" s="140" customFormat="1" ht="15.75">
      <c r="A30" s="51" t="s">
        <v>208</v>
      </c>
      <c r="B30" s="52" t="s">
        <v>209</v>
      </c>
      <c r="C30" s="139" t="s">
        <v>210</v>
      </c>
      <c r="D30" s="502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503"/>
      <c r="U30" s="503"/>
      <c r="V30" s="503"/>
      <c r="W30" s="503"/>
      <c r="X30" s="503"/>
      <c r="Y30" s="503"/>
      <c r="Z30" s="359">
        <f t="shared" si="0"/>
        <v>0</v>
      </c>
      <c r="AB30" s="141"/>
    </row>
    <row r="31" spans="1:28" s="140" customFormat="1" ht="15.75">
      <c r="A31" s="51" t="s">
        <v>211</v>
      </c>
      <c r="B31" s="52" t="s">
        <v>212</v>
      </c>
      <c r="C31" s="139" t="s">
        <v>213</v>
      </c>
      <c r="D31" s="211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359">
        <f t="shared" si="0"/>
        <v>0</v>
      </c>
      <c r="AB31" s="141"/>
    </row>
    <row r="32" spans="1:28" s="140" customFormat="1" ht="15.75">
      <c r="A32" s="51" t="s">
        <v>214</v>
      </c>
      <c r="B32" s="52" t="s">
        <v>215</v>
      </c>
      <c r="C32" s="139" t="s">
        <v>216</v>
      </c>
      <c r="D32" s="211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359">
        <f t="shared" si="0"/>
        <v>0</v>
      </c>
      <c r="AB32" s="141"/>
    </row>
    <row r="33" spans="1:28" s="140" customFormat="1" ht="31.5">
      <c r="A33" s="51" t="s">
        <v>217</v>
      </c>
      <c r="B33" s="52" t="s">
        <v>218</v>
      </c>
      <c r="C33" s="139" t="s">
        <v>182</v>
      </c>
      <c r="D33" s="211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359">
        <f t="shared" si="0"/>
        <v>0</v>
      </c>
      <c r="AB33" s="141"/>
    </row>
    <row r="34" spans="1:28" s="140" customFormat="1" ht="15.75">
      <c r="A34" s="51" t="s">
        <v>219</v>
      </c>
      <c r="B34" s="52" t="s">
        <v>220</v>
      </c>
      <c r="C34" s="139" t="s">
        <v>221</v>
      </c>
      <c r="D34" s="211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359">
        <f t="shared" si="0"/>
        <v>0</v>
      </c>
      <c r="AB34" s="141"/>
    </row>
    <row r="35" spans="1:28" s="140" customFormat="1" ht="31.5">
      <c r="A35" s="51" t="s">
        <v>222</v>
      </c>
      <c r="B35" s="52" t="s">
        <v>223</v>
      </c>
      <c r="C35" s="139" t="s">
        <v>224</v>
      </c>
      <c r="D35" s="211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359">
        <f t="shared" si="0"/>
        <v>0</v>
      </c>
      <c r="AB35" s="141"/>
    </row>
    <row r="36" spans="1:28" s="140" customFormat="1" ht="15.75">
      <c r="A36" s="51" t="s">
        <v>225</v>
      </c>
      <c r="B36" s="52" t="s">
        <v>226</v>
      </c>
      <c r="C36" s="139" t="s">
        <v>180</v>
      </c>
      <c r="D36" s="211"/>
      <c r="E36" s="410">
        <f>0.07+0.46+0.7+0.3</f>
        <v>1.53</v>
      </c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359">
        <f t="shared" si="0"/>
        <v>1.53</v>
      </c>
      <c r="AB36" s="141"/>
    </row>
    <row r="37" spans="1:28" s="140" customFormat="1" ht="15.75">
      <c r="A37" s="51" t="s">
        <v>227</v>
      </c>
      <c r="B37" s="52" t="s">
        <v>228</v>
      </c>
      <c r="C37" s="139" t="s">
        <v>181</v>
      </c>
      <c r="D37" s="211"/>
      <c r="E37" s="410"/>
      <c r="F37" s="410"/>
      <c r="G37" s="410"/>
      <c r="H37" s="410"/>
      <c r="I37" s="410"/>
      <c r="J37" s="410"/>
      <c r="K37" s="410"/>
      <c r="L37" s="410"/>
      <c r="M37" s="410">
        <v>0.2</v>
      </c>
      <c r="N37" s="410"/>
      <c r="O37" s="410"/>
      <c r="P37" s="410">
        <v>0.98</v>
      </c>
      <c r="Q37" s="410"/>
      <c r="R37" s="410"/>
      <c r="S37" s="410"/>
      <c r="T37" s="410"/>
      <c r="U37" s="410"/>
      <c r="V37" s="410">
        <v>2.1</v>
      </c>
      <c r="W37" s="410"/>
      <c r="X37" s="410"/>
      <c r="Y37" s="410"/>
      <c r="Z37" s="359">
        <f t="shared" si="0"/>
        <v>3.2800000000000002</v>
      </c>
      <c r="AB37" s="141"/>
    </row>
    <row r="38" spans="1:28" s="140" customFormat="1" ht="15.75">
      <c r="A38" s="51" t="s">
        <v>229</v>
      </c>
      <c r="B38" s="52" t="s">
        <v>230</v>
      </c>
      <c r="C38" s="139" t="s">
        <v>190</v>
      </c>
      <c r="D38" s="211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359">
        <f t="shared" si="0"/>
        <v>0</v>
      </c>
      <c r="AB38" s="141"/>
    </row>
    <row r="39" spans="1:28" s="140" customFormat="1" ht="15.75">
      <c r="A39" s="51" t="s">
        <v>231</v>
      </c>
      <c r="B39" s="52" t="s">
        <v>232</v>
      </c>
      <c r="C39" s="139" t="s">
        <v>233</v>
      </c>
      <c r="D39" s="211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359">
        <f t="shared" si="0"/>
        <v>0</v>
      </c>
      <c r="AB39" s="141"/>
    </row>
    <row r="40" spans="1:28" s="140" customFormat="1" ht="15.75">
      <c r="A40" s="51" t="s">
        <v>234</v>
      </c>
      <c r="B40" s="52" t="s">
        <v>235</v>
      </c>
      <c r="C40" s="139" t="s">
        <v>191</v>
      </c>
      <c r="D40" s="211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359">
        <f t="shared" si="0"/>
        <v>0</v>
      </c>
      <c r="AB40" s="141"/>
    </row>
    <row r="41" spans="1:28" s="37" customFormat="1" ht="15.75">
      <c r="A41" s="60" t="s">
        <v>204</v>
      </c>
      <c r="B41" s="48" t="s">
        <v>56</v>
      </c>
      <c r="C41" s="54" t="s">
        <v>57</v>
      </c>
      <c r="D41" s="211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359">
        <f t="shared" si="0"/>
        <v>0</v>
      </c>
    </row>
    <row r="42" spans="1:28" s="37" customFormat="1" ht="15.75">
      <c r="A42" s="47" t="s">
        <v>322</v>
      </c>
      <c r="B42" s="48" t="s">
        <v>58</v>
      </c>
      <c r="C42" s="58" t="s">
        <v>59</v>
      </c>
      <c r="D42" s="211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359">
        <f t="shared" si="0"/>
        <v>0</v>
      </c>
    </row>
    <row r="43" spans="1:28" s="33" customFormat="1" ht="15.75">
      <c r="A43" s="47" t="s">
        <v>323</v>
      </c>
      <c r="B43" s="48" t="s">
        <v>60</v>
      </c>
      <c r="C43" s="58" t="s">
        <v>61</v>
      </c>
      <c r="D43" s="211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359">
        <f t="shared" si="0"/>
        <v>0</v>
      </c>
    </row>
    <row r="44" spans="1:28" ht="15.75">
      <c r="A44" s="47" t="s">
        <v>324</v>
      </c>
      <c r="B44" s="48" t="s">
        <v>62</v>
      </c>
      <c r="C44" s="54" t="s">
        <v>63</v>
      </c>
      <c r="D44" s="211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>
        <v>-0.04</v>
      </c>
      <c r="Q44" s="410"/>
      <c r="R44" s="410"/>
      <c r="S44" s="410"/>
      <c r="T44" s="410">
        <v>-0.01</v>
      </c>
      <c r="U44" s="410"/>
      <c r="V44" s="410"/>
      <c r="W44" s="410"/>
      <c r="X44" s="410"/>
      <c r="Y44" s="410"/>
      <c r="Z44" s="359">
        <f t="shared" si="0"/>
        <v>-0.05</v>
      </c>
    </row>
    <row r="45" spans="1:28" ht="15.75">
      <c r="A45" s="47" t="s">
        <v>325</v>
      </c>
      <c r="B45" s="48" t="s">
        <v>64</v>
      </c>
      <c r="C45" s="54" t="s">
        <v>65</v>
      </c>
      <c r="D45" s="211"/>
      <c r="E45" s="410">
        <f>-0.07-0.46-0.3</f>
        <v>-0.83000000000000007</v>
      </c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359">
        <f t="shared" si="0"/>
        <v>-0.83000000000000007</v>
      </c>
    </row>
    <row r="46" spans="1:28" s="36" customFormat="1" ht="15.75">
      <c r="A46" s="85" t="s">
        <v>326</v>
      </c>
      <c r="B46" s="48" t="s">
        <v>66</v>
      </c>
      <c r="C46" s="86" t="s">
        <v>67</v>
      </c>
      <c r="D46" s="211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>
        <v>0.03</v>
      </c>
      <c r="U46" s="410"/>
      <c r="V46" s="410"/>
      <c r="W46" s="410"/>
      <c r="X46" s="410"/>
      <c r="Y46" s="410"/>
      <c r="Z46" s="359">
        <f t="shared" si="0"/>
        <v>0.03</v>
      </c>
    </row>
    <row r="47" spans="1:28" s="35" customFormat="1" ht="15.75">
      <c r="A47" s="85" t="s">
        <v>327</v>
      </c>
      <c r="B47" s="48" t="s">
        <v>68</v>
      </c>
      <c r="C47" s="86" t="s">
        <v>69</v>
      </c>
      <c r="D47" s="211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359">
        <f t="shared" si="0"/>
        <v>0</v>
      </c>
    </row>
    <row r="48" spans="1:28" ht="15.75">
      <c r="A48" s="47" t="s">
        <v>328</v>
      </c>
      <c r="B48" s="48" t="s">
        <v>70</v>
      </c>
      <c r="C48" s="54" t="s">
        <v>71</v>
      </c>
      <c r="D48" s="211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359">
        <f t="shared" si="0"/>
        <v>0</v>
      </c>
    </row>
    <row r="49" spans="1:26" ht="15.75">
      <c r="A49" s="47" t="s">
        <v>329</v>
      </c>
      <c r="B49" s="48" t="s">
        <v>72</v>
      </c>
      <c r="C49" s="54" t="s">
        <v>73</v>
      </c>
      <c r="D49" s="211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359">
        <f t="shared" si="0"/>
        <v>0</v>
      </c>
    </row>
    <row r="50" spans="1:26" ht="31.5">
      <c r="A50" s="47" t="s">
        <v>330</v>
      </c>
      <c r="B50" s="48" t="s">
        <v>74</v>
      </c>
      <c r="C50" s="54" t="s">
        <v>75</v>
      </c>
      <c r="D50" s="211"/>
      <c r="E50" s="410">
        <v>-0.7</v>
      </c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359">
        <f t="shared" si="0"/>
        <v>-0.7</v>
      </c>
    </row>
    <row r="51" spans="1:26" ht="15.75">
      <c r="A51" s="60" t="s">
        <v>331</v>
      </c>
      <c r="B51" s="48" t="s">
        <v>76</v>
      </c>
      <c r="C51" s="54" t="s">
        <v>77</v>
      </c>
      <c r="D51" s="211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410"/>
      <c r="Y51" s="410"/>
      <c r="Z51" s="359">
        <f t="shared" si="0"/>
        <v>0</v>
      </c>
    </row>
    <row r="52" spans="1:26" ht="15.75">
      <c r="A52" s="47" t="s">
        <v>332</v>
      </c>
      <c r="B52" s="48" t="s">
        <v>78</v>
      </c>
      <c r="C52" s="54" t="s">
        <v>79</v>
      </c>
      <c r="D52" s="211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359">
        <f t="shared" si="0"/>
        <v>0</v>
      </c>
    </row>
    <row r="53" spans="1:26" ht="15.75">
      <c r="A53" s="47" t="s">
        <v>333</v>
      </c>
      <c r="B53" s="48" t="s">
        <v>80</v>
      </c>
      <c r="C53" s="54" t="s">
        <v>81</v>
      </c>
      <c r="D53" s="211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359">
        <f t="shared" si="0"/>
        <v>0</v>
      </c>
    </row>
    <row r="54" spans="1:26" ht="15.75">
      <c r="A54" s="47" t="s">
        <v>334</v>
      </c>
      <c r="B54" s="48" t="s">
        <v>82</v>
      </c>
      <c r="C54" s="54" t="s">
        <v>83</v>
      </c>
      <c r="D54" s="211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359">
        <f t="shared" si="0"/>
        <v>0</v>
      </c>
    </row>
    <row r="55" spans="1:26" ht="15.75">
      <c r="A55" s="47" t="s">
        <v>335</v>
      </c>
      <c r="B55" s="48" t="s">
        <v>84</v>
      </c>
      <c r="C55" s="54" t="s">
        <v>85</v>
      </c>
      <c r="D55" s="211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359">
        <f t="shared" si="0"/>
        <v>0</v>
      </c>
    </row>
    <row r="56" spans="1:26" ht="15.75">
      <c r="A56" s="47" t="s">
        <v>336</v>
      </c>
      <c r="B56" s="48" t="s">
        <v>86</v>
      </c>
      <c r="C56" s="54" t="s">
        <v>87</v>
      </c>
      <c r="D56" s="211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359">
        <f t="shared" si="0"/>
        <v>0</v>
      </c>
    </row>
    <row r="57" spans="1:26" ht="15.75">
      <c r="A57" s="47" t="s">
        <v>337</v>
      </c>
      <c r="B57" s="48" t="s">
        <v>88</v>
      </c>
      <c r="C57" s="54" t="s">
        <v>89</v>
      </c>
      <c r="D57" s="211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359">
        <f t="shared" si="0"/>
        <v>0</v>
      </c>
    </row>
    <row r="58" spans="1:26" s="42" customFormat="1" ht="15.75">
      <c r="A58" s="55">
        <v>3</v>
      </c>
      <c r="B58" s="56" t="s">
        <v>90</v>
      </c>
      <c r="C58" s="75" t="s">
        <v>91</v>
      </c>
      <c r="D58" s="210"/>
      <c r="E58" s="412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>
        <v>-0.01</v>
      </c>
      <c r="Q58" s="411"/>
      <c r="R58" s="411"/>
      <c r="S58" s="410"/>
      <c r="T58" s="411"/>
      <c r="U58" s="411"/>
      <c r="V58" s="411"/>
      <c r="W58" s="411"/>
      <c r="X58" s="411"/>
      <c r="Y58" s="411"/>
      <c r="Z58" s="359">
        <f>SUM(E58:Y58)</f>
        <v>-0.01</v>
      </c>
    </row>
    <row r="59" spans="1:26" ht="15.75">
      <c r="A59" s="55">
        <v>4</v>
      </c>
      <c r="B59" s="87" t="s">
        <v>92</v>
      </c>
      <c r="C59" s="88" t="s">
        <v>93</v>
      </c>
      <c r="D59" s="211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359">
        <f t="shared" si="0"/>
        <v>0</v>
      </c>
    </row>
    <row r="60" spans="1:26" ht="15.75">
      <c r="A60" s="55">
        <v>5</v>
      </c>
      <c r="B60" s="87" t="s">
        <v>94</v>
      </c>
      <c r="C60" s="88" t="s">
        <v>95</v>
      </c>
      <c r="D60" s="211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0"/>
      <c r="X60" s="410"/>
      <c r="Y60" s="410"/>
      <c r="Z60" s="359">
        <f t="shared" si="0"/>
        <v>0</v>
      </c>
    </row>
    <row r="61" spans="1:26" ht="15.75">
      <c r="A61" s="61">
        <v>6</v>
      </c>
      <c r="B61" s="89" t="s">
        <v>96</v>
      </c>
      <c r="C61" s="90" t="s">
        <v>97</v>
      </c>
      <c r="D61" s="212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359">
        <f t="shared" si="0"/>
        <v>0</v>
      </c>
    </row>
    <row r="62" spans="1:26">
      <c r="B62" s="137" t="s">
        <v>98</v>
      </c>
      <c r="C62" s="31"/>
    </row>
    <row r="63" spans="1:26">
      <c r="C63">
        <v>1</v>
      </c>
      <c r="D63">
        <v>2</v>
      </c>
      <c r="E63">
        <v>3</v>
      </c>
      <c r="F63">
        <v>4</v>
      </c>
      <c r="G63">
        <v>5</v>
      </c>
      <c r="H63">
        <v>6</v>
      </c>
      <c r="I63">
        <v>7</v>
      </c>
      <c r="J63">
        <v>8</v>
      </c>
      <c r="K63">
        <v>9</v>
      </c>
      <c r="L63">
        <v>10</v>
      </c>
      <c r="M63">
        <v>11</v>
      </c>
      <c r="N63">
        <v>12</v>
      </c>
      <c r="O63">
        <v>13</v>
      </c>
      <c r="P63">
        <v>14</v>
      </c>
      <c r="Q63">
        <v>15</v>
      </c>
      <c r="R63">
        <v>16</v>
      </c>
      <c r="S63">
        <v>17</v>
      </c>
      <c r="T63">
        <v>18</v>
      </c>
      <c r="U63">
        <v>19</v>
      </c>
      <c r="V63">
        <v>20</v>
      </c>
      <c r="W63">
        <v>21</v>
      </c>
      <c r="X63">
        <v>22</v>
      </c>
      <c r="Y63">
        <v>23</v>
      </c>
      <c r="Z63">
        <v>24</v>
      </c>
    </row>
    <row r="64" spans="1:26" ht="15.75">
      <c r="D64" s="65"/>
      <c r="E64" s="379">
        <f>SUM(E10:E61)-E29</f>
        <v>0</v>
      </c>
      <c r="F64" s="379">
        <f t="shared" ref="F64:Y64" si="1">SUM(F10:F61)-F29</f>
        <v>0</v>
      </c>
      <c r="G64" s="379">
        <f t="shared" si="1"/>
        <v>0</v>
      </c>
      <c r="H64" s="379">
        <f t="shared" si="1"/>
        <v>0</v>
      </c>
      <c r="I64" s="379">
        <f t="shared" si="1"/>
        <v>0</v>
      </c>
      <c r="J64" s="379">
        <f t="shared" si="1"/>
        <v>0</v>
      </c>
      <c r="K64" s="379">
        <f t="shared" si="1"/>
        <v>0</v>
      </c>
      <c r="L64" s="379">
        <f t="shared" si="1"/>
        <v>0</v>
      </c>
      <c r="M64" s="379">
        <f>SUM(M10:M61)-M29</f>
        <v>0</v>
      </c>
      <c r="N64" s="379">
        <f t="shared" si="1"/>
        <v>0</v>
      </c>
      <c r="O64" s="379">
        <f t="shared" si="1"/>
        <v>0</v>
      </c>
      <c r="P64" s="379">
        <f t="shared" si="1"/>
        <v>-6.7654215563095477E-17</v>
      </c>
      <c r="Q64" s="379">
        <f t="shared" si="1"/>
        <v>0</v>
      </c>
      <c r="R64" s="379">
        <f t="shared" si="1"/>
        <v>0</v>
      </c>
      <c r="S64" s="379">
        <f t="shared" si="1"/>
        <v>0</v>
      </c>
      <c r="T64" s="379">
        <f t="shared" si="1"/>
        <v>0</v>
      </c>
      <c r="U64" s="379">
        <f t="shared" si="1"/>
        <v>0</v>
      </c>
      <c r="V64" s="379">
        <f t="shared" si="1"/>
        <v>0</v>
      </c>
      <c r="W64" s="379">
        <f t="shared" si="1"/>
        <v>0</v>
      </c>
      <c r="X64" s="379">
        <f t="shared" si="1"/>
        <v>0</v>
      </c>
      <c r="Y64" s="379">
        <f t="shared" si="1"/>
        <v>0</v>
      </c>
    </row>
    <row r="66" spans="4:18">
      <c r="D66" s="43"/>
    </row>
    <row r="67" spans="4:18">
      <c r="D67" s="43"/>
    </row>
    <row r="68" spans="4:18">
      <c r="R68" s="208" t="s">
        <v>308</v>
      </c>
    </row>
  </sheetData>
  <mergeCells count="6">
    <mergeCell ref="A2:Y2"/>
    <mergeCell ref="A4:A5"/>
    <mergeCell ref="B4:B5"/>
    <mergeCell ref="C4:C5"/>
    <mergeCell ref="D4:D5"/>
    <mergeCell ref="E4:Y4"/>
  </mergeCells>
  <phoneticPr fontId="22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activeCell="E5" sqref="E5:E6"/>
    </sheetView>
  </sheetViews>
  <sheetFormatPr defaultRowHeight="15.75"/>
  <cols>
    <col min="1" max="1" width="7" style="189" customWidth="1"/>
    <col min="2" max="2" width="26.5703125" style="189" customWidth="1"/>
    <col min="3" max="3" width="6.42578125" style="189" customWidth="1"/>
    <col min="4" max="4" width="12.5703125" style="189" customWidth="1"/>
    <col min="5" max="5" width="12" style="189" customWidth="1"/>
    <col min="6" max="6" width="10" style="189" customWidth="1"/>
    <col min="7" max="7" width="11.28515625" style="189" customWidth="1"/>
    <col min="8" max="8" width="9.140625" style="189" customWidth="1"/>
    <col min="9" max="9" width="10.7109375" style="189" bestFit="1" customWidth="1"/>
    <col min="10" max="10" width="9.140625" style="189" customWidth="1"/>
    <col min="11" max="11" width="10.7109375" style="189" bestFit="1" customWidth="1"/>
    <col min="12" max="12" width="9.140625" style="189" customWidth="1"/>
    <col min="13" max="13" width="10.7109375" style="189" bestFit="1" customWidth="1"/>
    <col min="14" max="16384" width="9.140625" style="189"/>
  </cols>
  <sheetData>
    <row r="1" spans="1:13">
      <c r="A1" s="1" t="s">
        <v>99</v>
      </c>
      <c r="B1" s="71"/>
      <c r="C1" s="71"/>
      <c r="D1" s="71"/>
      <c r="E1" s="71"/>
      <c r="F1" s="71"/>
      <c r="G1" s="71"/>
      <c r="H1" s="71"/>
    </row>
    <row r="2" spans="1:13" ht="41.25" customHeight="1">
      <c r="A2" s="619" t="s">
        <v>197</v>
      </c>
      <c r="B2" s="620"/>
      <c r="C2" s="620"/>
      <c r="D2" s="620"/>
      <c r="E2" s="620"/>
      <c r="F2" s="620"/>
      <c r="G2" s="620"/>
      <c r="H2" s="71"/>
    </row>
    <row r="3" spans="1:13">
      <c r="A3" s="3"/>
      <c r="B3" s="2"/>
      <c r="C3" s="2"/>
      <c r="D3" s="2"/>
      <c r="E3" s="2"/>
      <c r="F3" s="4" t="s">
        <v>1</v>
      </c>
      <c r="G3" s="2"/>
      <c r="H3" s="71"/>
    </row>
    <row r="4" spans="1:13">
      <c r="A4" s="621" t="s">
        <v>2</v>
      </c>
      <c r="B4" s="621" t="s">
        <v>100</v>
      </c>
      <c r="C4" s="621" t="s">
        <v>4</v>
      </c>
      <c r="D4" s="622" t="s">
        <v>561</v>
      </c>
      <c r="E4" s="622" t="s">
        <v>101</v>
      </c>
      <c r="F4" s="622"/>
      <c r="G4" s="622"/>
      <c r="H4" s="11"/>
    </row>
    <row r="5" spans="1:13">
      <c r="A5" s="621"/>
      <c r="B5" s="621"/>
      <c r="C5" s="621"/>
      <c r="D5" s="622"/>
      <c r="E5" s="622" t="s">
        <v>562</v>
      </c>
      <c r="F5" s="624" t="s">
        <v>102</v>
      </c>
      <c r="G5" s="624"/>
      <c r="H5" s="11"/>
    </row>
    <row r="6" spans="1:13" ht="47.25">
      <c r="A6" s="621"/>
      <c r="B6" s="621"/>
      <c r="C6" s="621"/>
      <c r="D6" s="622"/>
      <c r="E6" s="623"/>
      <c r="F6" s="25" t="s">
        <v>196</v>
      </c>
      <c r="G6" s="25" t="s">
        <v>103</v>
      </c>
      <c r="H6" s="11"/>
    </row>
    <row r="7" spans="1:13" ht="31.5">
      <c r="A7" s="8">
        <v>-1</v>
      </c>
      <c r="B7" s="8">
        <v>-2</v>
      </c>
      <c r="C7" s="8">
        <v>-3</v>
      </c>
      <c r="D7" s="8">
        <v>-4</v>
      </c>
      <c r="E7" s="8">
        <v>-5</v>
      </c>
      <c r="F7" s="8" t="s">
        <v>104</v>
      </c>
      <c r="G7" s="8" t="s">
        <v>105</v>
      </c>
      <c r="H7" s="11"/>
    </row>
    <row r="8" spans="1:13" ht="31.5">
      <c r="A8" s="217"/>
      <c r="B8" s="509" t="s">
        <v>7</v>
      </c>
      <c r="C8" s="8"/>
      <c r="D8" s="510">
        <v>122521.20999999999</v>
      </c>
      <c r="E8" s="510">
        <v>122521.20999999999</v>
      </c>
      <c r="F8" s="510"/>
      <c r="G8" s="8"/>
      <c r="H8" s="12"/>
      <c r="M8" s="512"/>
    </row>
    <row r="9" spans="1:13">
      <c r="A9" s="27">
        <v>1</v>
      </c>
      <c r="B9" s="28" t="s">
        <v>8</v>
      </c>
      <c r="C9" s="203" t="s">
        <v>9</v>
      </c>
      <c r="D9" s="510">
        <v>115756.04150800001</v>
      </c>
      <c r="E9" s="510">
        <f>VLOOKUP(H2.KH!C9,H1.HT!C8:D61,2,0)</f>
        <v>115896.17150800001</v>
      </c>
      <c r="F9" s="510">
        <f>E9-D9</f>
        <v>140.13000000000466</v>
      </c>
      <c r="G9" s="510">
        <f>E9/D9*100</f>
        <v>100.12105631652091</v>
      </c>
      <c r="H9" s="13"/>
      <c r="I9" s="512">
        <f>D9+D20+D58</f>
        <v>122521.20190700001</v>
      </c>
      <c r="J9" s="512"/>
      <c r="K9" s="512"/>
    </row>
    <row r="10" spans="1:13">
      <c r="A10" s="195" t="s">
        <v>10</v>
      </c>
      <c r="B10" s="29" t="s">
        <v>11</v>
      </c>
      <c r="C10" s="193" t="s">
        <v>12</v>
      </c>
      <c r="D10" s="304">
        <v>1146.9865</v>
      </c>
      <c r="E10" s="304">
        <f>VLOOKUP(H2.KH!C10,H1.HT!C9:D62,2,0)</f>
        <v>1150.0665000000001</v>
      </c>
      <c r="F10" s="304">
        <f t="shared" ref="F10:F58" si="0">E10-D10</f>
        <v>3.0800000000001546</v>
      </c>
      <c r="G10" s="304">
        <f t="shared" ref="G10:G58" si="1">E10/D10*100</f>
        <v>100.26852975165794</v>
      </c>
      <c r="H10" s="13"/>
      <c r="I10" s="512">
        <f>E9+E20+E58</f>
        <v>122521.23997000001</v>
      </c>
      <c r="J10" s="512"/>
    </row>
    <row r="11" spans="1:13" s="514" customFormat="1" ht="31.5">
      <c r="A11" s="196"/>
      <c r="B11" s="197" t="s">
        <v>13</v>
      </c>
      <c r="C11" s="198" t="s">
        <v>14</v>
      </c>
      <c r="D11" s="364">
        <v>1076.2964999999999</v>
      </c>
      <c r="E11" s="364">
        <f>VLOOKUP(H2.KH!C11,H1.HT!C10:D63,2,0)</f>
        <v>1079.3765000000001</v>
      </c>
      <c r="F11" s="364">
        <f t="shared" si="0"/>
        <v>3.0800000000001546</v>
      </c>
      <c r="G11" s="364">
        <f t="shared" si="1"/>
        <v>100.28616649780058</v>
      </c>
      <c r="H11" s="507"/>
      <c r="I11" s="513"/>
      <c r="J11" s="513"/>
      <c r="K11" s="513"/>
    </row>
    <row r="12" spans="1:13" s="516" customFormat="1" ht="31.5">
      <c r="A12" s="195" t="s">
        <v>309</v>
      </c>
      <c r="B12" s="29" t="s">
        <v>15</v>
      </c>
      <c r="C12" s="193" t="s">
        <v>16</v>
      </c>
      <c r="D12" s="304">
        <v>1338.9728400000001</v>
      </c>
      <c r="E12" s="304">
        <f>VLOOKUP(H2.KH!C12,H1.HT!C11:D64,2,0)</f>
        <v>1342.9728399999999</v>
      </c>
      <c r="F12" s="304">
        <f t="shared" si="0"/>
        <v>3.9999999999997726</v>
      </c>
      <c r="G12" s="304">
        <f t="shared" si="1"/>
        <v>100.29873645532643</v>
      </c>
      <c r="H12" s="106"/>
      <c r="I12" s="515"/>
      <c r="J12" s="512"/>
    </row>
    <row r="13" spans="1:13">
      <c r="A13" s="195" t="s">
        <v>310</v>
      </c>
      <c r="B13" s="29" t="s">
        <v>17</v>
      </c>
      <c r="C13" s="193" t="s">
        <v>18</v>
      </c>
      <c r="D13" s="304">
        <v>3492.0650000000001</v>
      </c>
      <c r="E13" s="304">
        <f>VLOOKUP(H2.KH!C13,H1.HT!C12:D65,2,0)</f>
        <v>3489.3249999999998</v>
      </c>
      <c r="F13" s="304">
        <f t="shared" si="0"/>
        <v>-2.7400000000002365</v>
      </c>
      <c r="G13" s="304">
        <f t="shared" si="1"/>
        <v>99.921536397518366</v>
      </c>
      <c r="H13" s="13"/>
      <c r="I13" s="512"/>
      <c r="J13" s="512"/>
    </row>
    <row r="14" spans="1:13">
      <c r="A14" s="195" t="s">
        <v>311</v>
      </c>
      <c r="B14" s="29" t="s">
        <v>19</v>
      </c>
      <c r="C14" s="193" t="s">
        <v>20</v>
      </c>
      <c r="D14" s="304">
        <v>48415.270000000004</v>
      </c>
      <c r="E14" s="304">
        <f>VLOOKUP(H2.KH!C14,H1.HT!C13:D66,2,0)</f>
        <v>48430.270000000004</v>
      </c>
      <c r="F14" s="304">
        <f t="shared" si="0"/>
        <v>15</v>
      </c>
      <c r="G14" s="304">
        <f t="shared" si="1"/>
        <v>100.03098196085656</v>
      </c>
      <c r="H14" s="13"/>
      <c r="I14" s="512"/>
      <c r="J14" s="512"/>
    </row>
    <row r="15" spans="1:13">
      <c r="A15" s="195" t="s">
        <v>312</v>
      </c>
      <c r="B15" s="29" t="s">
        <v>21</v>
      </c>
      <c r="C15" s="193" t="s">
        <v>22</v>
      </c>
      <c r="D15" s="304">
        <v>15322.29</v>
      </c>
      <c r="E15" s="304">
        <f>VLOOKUP(H2.KH!C15,H1.HT!C14:D67,2,0)</f>
        <v>15322.29</v>
      </c>
      <c r="F15" s="304">
        <f t="shared" si="0"/>
        <v>0</v>
      </c>
      <c r="G15" s="304">
        <f t="shared" si="1"/>
        <v>100</v>
      </c>
      <c r="H15" s="13"/>
      <c r="I15" s="512"/>
      <c r="J15" s="512"/>
    </row>
    <row r="16" spans="1:13">
      <c r="A16" s="195" t="s">
        <v>313</v>
      </c>
      <c r="B16" s="29" t="s">
        <v>23</v>
      </c>
      <c r="C16" s="193" t="s">
        <v>24</v>
      </c>
      <c r="D16" s="304">
        <v>45809.894568000003</v>
      </c>
      <c r="E16" s="304">
        <f>VLOOKUP(H2.KH!C16,H1.HT!C15:D68,2,0)</f>
        <v>45927.604568000002</v>
      </c>
      <c r="F16" s="304">
        <f t="shared" si="0"/>
        <v>117.70999999999913</v>
      </c>
      <c r="G16" s="304">
        <f t="shared" si="1"/>
        <v>100.25695322180948</v>
      </c>
      <c r="H16" s="13"/>
      <c r="I16" s="512"/>
      <c r="J16" s="512"/>
    </row>
    <row r="17" spans="1:10">
      <c r="A17" s="195" t="s">
        <v>314</v>
      </c>
      <c r="B17" s="29" t="s">
        <v>25</v>
      </c>
      <c r="C17" s="193" t="s">
        <v>26</v>
      </c>
      <c r="D17" s="304">
        <v>228.15259999999998</v>
      </c>
      <c r="E17" s="304">
        <f>VLOOKUP(H2.KH!C17,H1.HT!C16:D69,2,0)</f>
        <v>231.23259999999999</v>
      </c>
      <c r="F17" s="304">
        <f t="shared" si="0"/>
        <v>3.0800000000000125</v>
      </c>
      <c r="G17" s="304">
        <f t="shared" si="1"/>
        <v>101.34997365798155</v>
      </c>
      <c r="H17" s="13"/>
      <c r="I17" s="512"/>
      <c r="J17" s="512"/>
    </row>
    <row r="18" spans="1:10">
      <c r="A18" s="195" t="s">
        <v>315</v>
      </c>
      <c r="B18" s="29" t="s">
        <v>27</v>
      </c>
      <c r="C18" s="199" t="s">
        <v>28</v>
      </c>
      <c r="D18" s="304"/>
      <c r="E18" s="304"/>
      <c r="F18" s="304"/>
      <c r="G18" s="304"/>
      <c r="H18" s="13"/>
      <c r="I18" s="512"/>
      <c r="J18" s="512"/>
    </row>
    <row r="19" spans="1:10">
      <c r="A19" s="195" t="s">
        <v>316</v>
      </c>
      <c r="B19" s="29" t="s">
        <v>29</v>
      </c>
      <c r="C19" s="199" t="s">
        <v>30</v>
      </c>
      <c r="D19" s="304">
        <v>2.41</v>
      </c>
      <c r="E19" s="304">
        <f>VLOOKUP(H2.KH!C19,H1.HT!C18:D71,2,0)</f>
        <v>2.41</v>
      </c>
      <c r="F19" s="304"/>
      <c r="G19" s="304">
        <f t="shared" si="1"/>
        <v>100</v>
      </c>
      <c r="H19" s="13"/>
      <c r="I19" s="512"/>
      <c r="J19" s="512"/>
    </row>
    <row r="20" spans="1:10">
      <c r="A20" s="27">
        <v>2</v>
      </c>
      <c r="B20" s="28" t="s">
        <v>31</v>
      </c>
      <c r="C20" s="203" t="s">
        <v>32</v>
      </c>
      <c r="D20" s="510">
        <v>5361.1671989999995</v>
      </c>
      <c r="E20" s="510">
        <f>SUM(E21:E29)+SUM(E41:E57)</f>
        <v>5216.9952620000004</v>
      </c>
      <c r="F20" s="510">
        <f t="shared" si="0"/>
        <v>-144.17193699999916</v>
      </c>
      <c r="G20" s="510">
        <f t="shared" si="1"/>
        <v>97.310810656550856</v>
      </c>
      <c r="H20" s="13"/>
      <c r="I20" s="512"/>
      <c r="J20" s="512"/>
    </row>
    <row r="21" spans="1:10">
      <c r="A21" s="195" t="s">
        <v>34</v>
      </c>
      <c r="B21" s="357" t="s">
        <v>35</v>
      </c>
      <c r="C21" s="200" t="s">
        <v>36</v>
      </c>
      <c r="D21" s="304">
        <v>133.68</v>
      </c>
      <c r="E21" s="304">
        <f>VLOOKUP(H2.KH!C21,H1.HT!C20:D73,2,0)</f>
        <v>129.18</v>
      </c>
      <c r="F21" s="304">
        <f t="shared" si="0"/>
        <v>-4.5</v>
      </c>
      <c r="G21" s="304">
        <f t="shared" si="1"/>
        <v>96.633752244165166</v>
      </c>
      <c r="H21" s="13"/>
      <c r="I21" s="512"/>
      <c r="J21" s="512"/>
    </row>
    <row r="22" spans="1:10">
      <c r="A22" s="195" t="s">
        <v>37</v>
      </c>
      <c r="B22" s="357" t="s">
        <v>38</v>
      </c>
      <c r="C22" s="193" t="s">
        <v>39</v>
      </c>
      <c r="D22" s="304">
        <v>0.92</v>
      </c>
      <c r="E22" s="304">
        <f>VLOOKUP(H2.KH!C22,H1.HT!C21:D74,2,0)</f>
        <v>0.77</v>
      </c>
      <c r="F22" s="304">
        <f t="shared" si="0"/>
        <v>-0.15000000000000002</v>
      </c>
      <c r="G22" s="304">
        <f t="shared" si="1"/>
        <v>83.695652173913032</v>
      </c>
      <c r="H22" s="13"/>
      <c r="I22" s="512"/>
      <c r="J22" s="512"/>
    </row>
    <row r="23" spans="1:10">
      <c r="A23" s="195" t="s">
        <v>40</v>
      </c>
      <c r="B23" s="357" t="s">
        <v>41</v>
      </c>
      <c r="C23" s="199" t="s">
        <v>42</v>
      </c>
      <c r="D23" s="304"/>
      <c r="E23" s="304"/>
      <c r="F23" s="304"/>
      <c r="G23" s="304"/>
      <c r="H23" s="13"/>
      <c r="I23" s="512"/>
      <c r="J23" s="512"/>
    </row>
    <row r="24" spans="1:10">
      <c r="A24" s="195" t="s">
        <v>43</v>
      </c>
      <c r="B24" s="357" t="s">
        <v>44</v>
      </c>
      <c r="C24" s="199" t="s">
        <v>45</v>
      </c>
      <c r="D24" s="304"/>
      <c r="E24" s="304"/>
      <c r="F24" s="304"/>
      <c r="G24" s="304"/>
      <c r="H24" s="13"/>
      <c r="I24" s="512"/>
      <c r="J24" s="512"/>
    </row>
    <row r="25" spans="1:10">
      <c r="A25" s="195" t="s">
        <v>317</v>
      </c>
      <c r="B25" s="357" t="s">
        <v>46</v>
      </c>
      <c r="C25" s="199" t="s">
        <v>47</v>
      </c>
      <c r="D25" s="304">
        <v>30.86</v>
      </c>
      <c r="E25" s="304">
        <f>VLOOKUP(H2.KH!C25,H1.HT!C24:D77,2,0)</f>
        <v>26.8</v>
      </c>
      <c r="F25" s="304">
        <f t="shared" si="0"/>
        <v>-4.0599999999999987</v>
      </c>
      <c r="G25" s="304">
        <f t="shared" si="1"/>
        <v>86.843810758263132</v>
      </c>
      <c r="H25" s="13"/>
      <c r="I25" s="517"/>
      <c r="J25" s="512"/>
    </row>
    <row r="26" spans="1:10" s="518" customFormat="1">
      <c r="A26" s="195" t="s">
        <v>318</v>
      </c>
      <c r="B26" s="357" t="s">
        <v>48</v>
      </c>
      <c r="C26" s="199" t="s">
        <v>49</v>
      </c>
      <c r="D26" s="304">
        <v>16.154199999999999</v>
      </c>
      <c r="E26" s="304">
        <f>VLOOKUP(H2.KH!C26,H1.HT!C25:D78,2,0)</f>
        <v>0.6542</v>
      </c>
      <c r="F26" s="304">
        <f t="shared" si="0"/>
        <v>-15.5</v>
      </c>
      <c r="G26" s="304">
        <f t="shared" si="1"/>
        <v>4.0497208156392768</v>
      </c>
      <c r="H26" s="13"/>
      <c r="I26" s="517"/>
      <c r="J26" s="512"/>
    </row>
    <row r="27" spans="1:10" s="518" customFormat="1" ht="31.5">
      <c r="A27" s="195" t="s">
        <v>319</v>
      </c>
      <c r="B27" s="357" t="s">
        <v>50</v>
      </c>
      <c r="C27" s="199" t="s">
        <v>51</v>
      </c>
      <c r="D27" s="304">
        <v>33.355800000000002</v>
      </c>
      <c r="E27" s="304">
        <f>VLOOKUP(H2.KH!C27,H1.HT!C26:D79,2,0)</f>
        <v>16.265800000000002</v>
      </c>
      <c r="F27" s="304">
        <f t="shared" si="0"/>
        <v>-17.09</v>
      </c>
      <c r="G27" s="304">
        <f t="shared" si="1"/>
        <v>48.764532704956864</v>
      </c>
      <c r="H27" s="13"/>
      <c r="I27" s="512"/>
      <c r="J27" s="512"/>
    </row>
    <row r="28" spans="1:10" ht="31.5">
      <c r="A28" s="195" t="s">
        <v>320</v>
      </c>
      <c r="B28" s="357" t="s">
        <v>52</v>
      </c>
      <c r="C28" s="200" t="s">
        <v>53</v>
      </c>
      <c r="D28" s="304">
        <v>13.969999999999999</v>
      </c>
      <c r="E28" s="304">
        <f>VLOOKUP(H2.KH!C28,H1.HT!C27:D80,2,0)</f>
        <v>13.969999999999999</v>
      </c>
      <c r="F28" s="304"/>
      <c r="G28" s="304">
        <f t="shared" si="1"/>
        <v>100</v>
      </c>
      <c r="H28" s="13"/>
      <c r="I28" s="515"/>
      <c r="J28" s="512"/>
    </row>
    <row r="29" spans="1:10" s="516" customFormat="1" ht="47.25">
      <c r="A29" s="195" t="s">
        <v>321</v>
      </c>
      <c r="B29" s="357" t="s">
        <v>54</v>
      </c>
      <c r="C29" s="200" t="s">
        <v>55</v>
      </c>
      <c r="D29" s="304">
        <v>3256.4652620000002</v>
      </c>
      <c r="E29" s="304">
        <f>VLOOKUP(H2.KH!C29,H1.HT!C28:D81,2,0)</f>
        <v>3187.6933250000006</v>
      </c>
      <c r="F29" s="304">
        <f t="shared" si="0"/>
        <v>-68.771936999999525</v>
      </c>
      <c r="G29" s="304">
        <f t="shared" si="1"/>
        <v>97.8881415440691</v>
      </c>
      <c r="H29" s="106"/>
      <c r="I29" s="515"/>
      <c r="J29" s="512"/>
    </row>
    <row r="30" spans="1:10" s="520" customFormat="1" ht="31.5">
      <c r="A30" s="196" t="s">
        <v>208</v>
      </c>
      <c r="B30" s="511" t="s">
        <v>209</v>
      </c>
      <c r="C30" s="358" t="s">
        <v>210</v>
      </c>
      <c r="D30" s="364">
        <v>15.28229</v>
      </c>
      <c r="E30" s="364">
        <f>VLOOKUP(H2.KH!C30,H1.HT!C29:D82,2,0)</f>
        <v>15.962289999999999</v>
      </c>
      <c r="F30" s="364">
        <f t="shared" si="0"/>
        <v>0.67999999999999972</v>
      </c>
      <c r="G30" s="364">
        <f t="shared" si="1"/>
        <v>104.44959492327392</v>
      </c>
      <c r="H30" s="508"/>
      <c r="I30" s="519"/>
      <c r="J30" s="513"/>
    </row>
    <row r="31" spans="1:10" s="520" customFormat="1" ht="31.5">
      <c r="A31" s="196" t="s">
        <v>211</v>
      </c>
      <c r="B31" s="511" t="s">
        <v>212</v>
      </c>
      <c r="C31" s="358" t="s">
        <v>213</v>
      </c>
      <c r="D31" s="364"/>
      <c r="E31" s="364"/>
      <c r="F31" s="364"/>
      <c r="G31" s="364"/>
      <c r="H31" s="508"/>
      <c r="I31" s="519"/>
      <c r="J31" s="513"/>
    </row>
    <row r="32" spans="1:10" s="520" customFormat="1">
      <c r="A32" s="196" t="s">
        <v>214</v>
      </c>
      <c r="B32" s="511" t="s">
        <v>215</v>
      </c>
      <c r="C32" s="358" t="s">
        <v>216</v>
      </c>
      <c r="D32" s="364">
        <v>6.6899999999999995</v>
      </c>
      <c r="E32" s="364">
        <f>VLOOKUP(H2.KH!C32,H1.HT!C31:D84,2,0)</f>
        <v>6.6899999999999995</v>
      </c>
      <c r="F32" s="364"/>
      <c r="G32" s="364">
        <f t="shared" si="1"/>
        <v>100</v>
      </c>
      <c r="H32" s="508"/>
      <c r="I32" s="519"/>
      <c r="J32" s="513"/>
    </row>
    <row r="33" spans="1:10" s="520" customFormat="1" ht="31.5">
      <c r="A33" s="196" t="s">
        <v>217</v>
      </c>
      <c r="B33" s="511" t="s">
        <v>218</v>
      </c>
      <c r="C33" s="358" t="s">
        <v>182</v>
      </c>
      <c r="D33" s="364">
        <v>44.82</v>
      </c>
      <c r="E33" s="364">
        <f>VLOOKUP(H2.KH!C33,H1.HT!C32:D85,2,0)</f>
        <v>44.160000000000004</v>
      </c>
      <c r="F33" s="364">
        <f t="shared" si="0"/>
        <v>-0.65999999999999659</v>
      </c>
      <c r="G33" s="364">
        <f t="shared" si="1"/>
        <v>98.527443105756362</v>
      </c>
      <c r="H33" s="508"/>
      <c r="I33" s="519"/>
      <c r="J33" s="513"/>
    </row>
    <row r="34" spans="1:10" s="520" customFormat="1" ht="31.5">
      <c r="A34" s="196" t="s">
        <v>219</v>
      </c>
      <c r="B34" s="511" t="s">
        <v>220</v>
      </c>
      <c r="C34" s="358" t="s">
        <v>221</v>
      </c>
      <c r="D34" s="364">
        <v>19.309999999999999</v>
      </c>
      <c r="E34" s="364">
        <f>VLOOKUP(H2.KH!C34,H1.HT!C33:D86,2,0)</f>
        <v>19.349999999999998</v>
      </c>
      <c r="F34" s="364">
        <f t="shared" si="0"/>
        <v>3.9999999999999147E-2</v>
      </c>
      <c r="G34" s="364">
        <f t="shared" si="1"/>
        <v>100.20714655618849</v>
      </c>
      <c r="H34" s="508"/>
      <c r="I34" s="519"/>
      <c r="J34" s="513"/>
    </row>
    <row r="35" spans="1:10" s="520" customFormat="1" ht="31.5">
      <c r="A35" s="196" t="s">
        <v>222</v>
      </c>
      <c r="B35" s="511" t="s">
        <v>223</v>
      </c>
      <c r="C35" s="358" t="s">
        <v>224</v>
      </c>
      <c r="D35" s="364">
        <v>20.87</v>
      </c>
      <c r="E35" s="364">
        <f>VLOOKUP(H2.KH!C35,H1.HT!C34:D87,2,0)</f>
        <v>0.87</v>
      </c>
      <c r="F35" s="364">
        <f t="shared" si="0"/>
        <v>-20</v>
      </c>
      <c r="G35" s="364">
        <f t="shared" si="1"/>
        <v>4.1686631528509821</v>
      </c>
      <c r="H35" s="508"/>
      <c r="I35" s="519"/>
      <c r="J35" s="513"/>
    </row>
    <row r="36" spans="1:10" s="520" customFormat="1">
      <c r="A36" s="196" t="s">
        <v>225</v>
      </c>
      <c r="B36" s="511" t="s">
        <v>226</v>
      </c>
      <c r="C36" s="358" t="s">
        <v>180</v>
      </c>
      <c r="D36" s="364">
        <v>690.02585299999987</v>
      </c>
      <c r="E36" s="364">
        <f>VLOOKUP(H2.KH!C36,H1.HT!C35:D88,2,0)</f>
        <v>642.19585300000006</v>
      </c>
      <c r="F36" s="364">
        <f t="shared" si="0"/>
        <v>-47.829999999999814</v>
      </c>
      <c r="G36" s="364">
        <f t="shared" si="1"/>
        <v>93.068375656933569</v>
      </c>
      <c r="H36" s="508"/>
      <c r="I36" s="519"/>
      <c r="J36" s="513"/>
    </row>
    <row r="37" spans="1:10" s="520" customFormat="1">
      <c r="A37" s="196" t="s">
        <v>227</v>
      </c>
      <c r="B37" s="511" t="s">
        <v>228</v>
      </c>
      <c r="C37" s="358" t="s">
        <v>181</v>
      </c>
      <c r="D37" s="364">
        <v>91.38000000000001</v>
      </c>
      <c r="E37" s="364">
        <f>VLOOKUP(H2.KH!C37,H1.HT!C36:D89,2,0)</f>
        <v>90.02</v>
      </c>
      <c r="F37" s="364">
        <f t="shared" si="0"/>
        <v>-1.3600000000000136</v>
      </c>
      <c r="G37" s="364">
        <f t="shared" si="1"/>
        <v>98.511709345589821</v>
      </c>
      <c r="H37" s="508"/>
      <c r="I37" s="519"/>
      <c r="J37" s="513"/>
    </row>
    <row r="38" spans="1:10" s="520" customFormat="1" ht="31.5">
      <c r="A38" s="196" t="s">
        <v>229</v>
      </c>
      <c r="B38" s="511" t="s">
        <v>230</v>
      </c>
      <c r="C38" s="358" t="s">
        <v>190</v>
      </c>
      <c r="D38" s="364">
        <v>2363.6551820000004</v>
      </c>
      <c r="E38" s="364">
        <f>VLOOKUP(H2.KH!C38,H1.HT!C37:D90,2,0)</f>
        <v>2363.6251820000002</v>
      </c>
      <c r="F38" s="364">
        <f t="shared" si="0"/>
        <v>-3.0000000000200089E-2</v>
      </c>
      <c r="G38" s="364">
        <f t="shared" si="1"/>
        <v>99.998730779335816</v>
      </c>
      <c r="H38" s="508"/>
      <c r="I38" s="519"/>
      <c r="J38" s="513"/>
    </row>
    <row r="39" spans="1:10" s="520" customFormat="1" ht="31.5">
      <c r="A39" s="196" t="s">
        <v>231</v>
      </c>
      <c r="B39" s="511" t="s">
        <v>232</v>
      </c>
      <c r="C39" s="358" t="s">
        <v>233</v>
      </c>
      <c r="D39" s="364">
        <v>1.3000000000000005</v>
      </c>
      <c r="E39" s="364">
        <f>VLOOKUP(H2.KH!C39,H1.HT!C38:D91,2,0)</f>
        <v>1.3000000000000005</v>
      </c>
      <c r="F39" s="364"/>
      <c r="G39" s="364">
        <f t="shared" si="1"/>
        <v>100</v>
      </c>
      <c r="H39" s="508"/>
      <c r="I39" s="519"/>
      <c r="J39" s="513"/>
    </row>
    <row r="40" spans="1:10" s="520" customFormat="1" ht="31.5">
      <c r="A40" s="196" t="s">
        <v>234</v>
      </c>
      <c r="B40" s="511" t="s">
        <v>235</v>
      </c>
      <c r="C40" s="358" t="s">
        <v>191</v>
      </c>
      <c r="D40" s="364">
        <v>3.37</v>
      </c>
      <c r="E40" s="364">
        <f>VLOOKUP(H2.KH!C40,H1.HT!C39:D92,2,0)</f>
        <v>3.52</v>
      </c>
      <c r="F40" s="364">
        <f t="shared" si="0"/>
        <v>0.14999999999999991</v>
      </c>
      <c r="G40" s="364">
        <f t="shared" si="1"/>
        <v>104.45103857566764</v>
      </c>
      <c r="H40" s="508"/>
      <c r="I40" s="513"/>
      <c r="J40" s="513"/>
    </row>
    <row r="41" spans="1:10" ht="31.5">
      <c r="A41" s="202" t="s">
        <v>204</v>
      </c>
      <c r="B41" s="357" t="s">
        <v>56</v>
      </c>
      <c r="C41" s="199" t="s">
        <v>57</v>
      </c>
      <c r="D41" s="304">
        <v>43.64</v>
      </c>
      <c r="E41" s="304">
        <f>VLOOKUP(H2.KH!C41,H1.HT!C40:D93,2,0)</f>
        <v>43.64</v>
      </c>
      <c r="F41" s="304"/>
      <c r="G41" s="304">
        <f t="shared" si="1"/>
        <v>100</v>
      </c>
      <c r="H41" s="13"/>
      <c r="I41" s="512"/>
      <c r="J41" s="512"/>
    </row>
    <row r="42" spans="1:10">
      <c r="A42" s="195" t="s">
        <v>322</v>
      </c>
      <c r="B42" s="357" t="s">
        <v>58</v>
      </c>
      <c r="C42" s="200" t="s">
        <v>59</v>
      </c>
      <c r="D42" s="304"/>
      <c r="E42" s="304"/>
      <c r="F42" s="304"/>
      <c r="G42" s="304"/>
      <c r="H42" s="13"/>
      <c r="I42" s="512"/>
      <c r="J42" s="512"/>
    </row>
    <row r="43" spans="1:10">
      <c r="A43" s="195" t="s">
        <v>323</v>
      </c>
      <c r="B43" s="357" t="s">
        <v>60</v>
      </c>
      <c r="C43" s="200" t="s">
        <v>61</v>
      </c>
      <c r="D43" s="304">
        <v>4.4000000000000004</v>
      </c>
      <c r="E43" s="304">
        <f>VLOOKUP(H2.KH!C43,H1.HT!C42:D95,2,0)</f>
        <v>1.03</v>
      </c>
      <c r="F43" s="304">
        <f t="shared" si="0"/>
        <v>-3.37</v>
      </c>
      <c r="G43" s="304">
        <f t="shared" si="1"/>
        <v>23.409090909090907</v>
      </c>
      <c r="H43" s="13"/>
      <c r="I43" s="512"/>
      <c r="J43" s="512"/>
    </row>
    <row r="44" spans="1:10">
      <c r="A44" s="195" t="s">
        <v>324</v>
      </c>
      <c r="B44" s="357" t="s">
        <v>62</v>
      </c>
      <c r="C44" s="199" t="s">
        <v>63</v>
      </c>
      <c r="D44" s="304">
        <v>444.77857699999993</v>
      </c>
      <c r="E44" s="304">
        <f>VLOOKUP(H2.KH!C44,H1.HT!C43:D96,2,0)</f>
        <v>432.94857699999994</v>
      </c>
      <c r="F44" s="304">
        <f t="shared" si="0"/>
        <v>-11.829999999999984</v>
      </c>
      <c r="G44" s="304">
        <f t="shared" si="1"/>
        <v>97.34024959569939</v>
      </c>
      <c r="H44" s="13"/>
      <c r="I44" s="512"/>
      <c r="J44" s="512"/>
    </row>
    <row r="45" spans="1:10">
      <c r="A45" s="195" t="s">
        <v>325</v>
      </c>
      <c r="B45" s="357" t="s">
        <v>64</v>
      </c>
      <c r="C45" s="199" t="s">
        <v>65</v>
      </c>
      <c r="D45" s="304">
        <v>90.798689999999993</v>
      </c>
      <c r="E45" s="304">
        <f>VLOOKUP(H2.KH!C45,H1.HT!C44:D97,2,0)</f>
        <v>89.70868999999999</v>
      </c>
      <c r="F45" s="304">
        <f t="shared" si="0"/>
        <v>-1.0900000000000034</v>
      </c>
      <c r="G45" s="304">
        <f t="shared" si="1"/>
        <v>98.799542151984781</v>
      </c>
      <c r="H45" s="13"/>
      <c r="I45" s="512"/>
      <c r="J45" s="512"/>
    </row>
    <row r="46" spans="1:10">
      <c r="A46" s="195" t="s">
        <v>326</v>
      </c>
      <c r="B46" s="357" t="s">
        <v>66</v>
      </c>
      <c r="C46" s="199" t="s">
        <v>67</v>
      </c>
      <c r="D46" s="304">
        <v>22.717480000000002</v>
      </c>
      <c r="E46" s="304">
        <f>VLOOKUP(H2.KH!C46,H1.HT!C45:D98,2,0)</f>
        <v>23.417480000000001</v>
      </c>
      <c r="F46" s="304">
        <f t="shared" si="0"/>
        <v>0.69999999999999929</v>
      </c>
      <c r="G46" s="304">
        <f t="shared" si="1"/>
        <v>103.08132768247182</v>
      </c>
      <c r="H46" s="13"/>
      <c r="I46" s="512"/>
      <c r="J46" s="512"/>
    </row>
    <row r="47" spans="1:10" ht="31.5">
      <c r="A47" s="195" t="s">
        <v>327</v>
      </c>
      <c r="B47" s="357" t="s">
        <v>68</v>
      </c>
      <c r="C47" s="199" t="s">
        <v>69</v>
      </c>
      <c r="D47" s="304">
        <v>5.09</v>
      </c>
      <c r="E47" s="304">
        <f>VLOOKUP(H2.KH!C47,H1.HT!C46:D99,2,0)</f>
        <v>4.97</v>
      </c>
      <c r="F47" s="304">
        <f t="shared" si="0"/>
        <v>-0.12000000000000011</v>
      </c>
      <c r="G47" s="304">
        <f t="shared" si="1"/>
        <v>97.642436149312374</v>
      </c>
      <c r="H47" s="71"/>
      <c r="I47" s="512"/>
      <c r="J47" s="512"/>
    </row>
    <row r="48" spans="1:10" ht="31.5">
      <c r="A48" s="195" t="s">
        <v>328</v>
      </c>
      <c r="B48" s="357" t="s">
        <v>70</v>
      </c>
      <c r="C48" s="199" t="s">
        <v>71</v>
      </c>
      <c r="D48" s="304"/>
      <c r="E48" s="304"/>
      <c r="F48" s="304"/>
      <c r="G48" s="304"/>
      <c r="H48" s="71"/>
      <c r="I48" s="512"/>
      <c r="J48" s="512"/>
    </row>
    <row r="49" spans="1:10">
      <c r="A49" s="195" t="s">
        <v>329</v>
      </c>
      <c r="B49" s="357" t="s">
        <v>72</v>
      </c>
      <c r="C49" s="199" t="s">
        <v>73</v>
      </c>
      <c r="D49" s="304">
        <v>0.76</v>
      </c>
      <c r="E49" s="304">
        <f>VLOOKUP(H2.KH!C49,H1.HT!C48:D101,2,0)</f>
        <v>0.64</v>
      </c>
      <c r="F49" s="304">
        <f t="shared" si="0"/>
        <v>-0.12</v>
      </c>
      <c r="G49" s="304">
        <f t="shared" si="1"/>
        <v>84.210526315789465</v>
      </c>
      <c r="H49" s="71"/>
      <c r="I49" s="512"/>
      <c r="J49" s="512"/>
    </row>
    <row r="50" spans="1:10" ht="31.5">
      <c r="A50" s="195" t="s">
        <v>330</v>
      </c>
      <c r="B50" s="357" t="s">
        <v>74</v>
      </c>
      <c r="C50" s="199" t="s">
        <v>75</v>
      </c>
      <c r="D50" s="304">
        <v>116.49999999999999</v>
      </c>
      <c r="E50" s="304">
        <f>VLOOKUP(H2.KH!C50,H1.HT!C49:D102,2,0)</f>
        <v>112.81</v>
      </c>
      <c r="F50" s="304">
        <f t="shared" si="0"/>
        <v>-3.6899999999999835</v>
      </c>
      <c r="G50" s="304">
        <f t="shared" si="1"/>
        <v>96.832618025751088</v>
      </c>
      <c r="H50" s="71"/>
      <c r="I50" s="512"/>
      <c r="J50" s="512"/>
    </row>
    <row r="51" spans="1:10" ht="31.5">
      <c r="A51" s="202" t="s">
        <v>331</v>
      </c>
      <c r="B51" s="357" t="s">
        <v>76</v>
      </c>
      <c r="C51" s="199" t="s">
        <v>77</v>
      </c>
      <c r="D51" s="304">
        <v>21.22</v>
      </c>
      <c r="E51" s="304">
        <f>VLOOKUP(H2.KH!C51,H1.HT!C50:D103,2,0)</f>
        <v>21.22</v>
      </c>
      <c r="F51" s="304"/>
      <c r="G51" s="304">
        <f t="shared" si="1"/>
        <v>100</v>
      </c>
      <c r="H51" s="71"/>
      <c r="I51" s="512"/>
      <c r="J51" s="512"/>
    </row>
    <row r="52" spans="1:10">
      <c r="A52" s="195" t="s">
        <v>332</v>
      </c>
      <c r="B52" s="357" t="s">
        <v>78</v>
      </c>
      <c r="C52" s="199" t="s">
        <v>79</v>
      </c>
      <c r="D52" s="304">
        <v>17.577190000000002</v>
      </c>
      <c r="E52" s="304">
        <f>VLOOKUP(H2.KH!C52,H1.HT!C51:D104,2,0)</f>
        <v>8.3271899999999981</v>
      </c>
      <c r="F52" s="304">
        <f t="shared" si="0"/>
        <v>-9.2500000000000036</v>
      </c>
      <c r="G52" s="304">
        <f t="shared" si="1"/>
        <v>47.374978594416959</v>
      </c>
      <c r="H52" s="71"/>
      <c r="I52" s="512"/>
      <c r="J52" s="512"/>
    </row>
    <row r="53" spans="1:10" ht="31.5">
      <c r="A53" s="195" t="s">
        <v>333</v>
      </c>
      <c r="B53" s="357" t="s">
        <v>80</v>
      </c>
      <c r="C53" s="199" t="s">
        <v>81</v>
      </c>
      <c r="D53" s="304">
        <v>4.6100000000000003</v>
      </c>
      <c r="E53" s="304"/>
      <c r="F53" s="304">
        <f t="shared" si="0"/>
        <v>-4.6100000000000003</v>
      </c>
      <c r="G53" s="304">
        <f t="shared" si="1"/>
        <v>0</v>
      </c>
      <c r="H53" s="71"/>
      <c r="I53" s="512"/>
      <c r="J53" s="512"/>
    </row>
    <row r="54" spans="1:10">
      <c r="A54" s="195" t="s">
        <v>334</v>
      </c>
      <c r="B54" s="357" t="s">
        <v>82</v>
      </c>
      <c r="C54" s="199" t="s">
        <v>83</v>
      </c>
      <c r="D54" s="304">
        <v>0.48000000000000004</v>
      </c>
      <c r="E54" s="304">
        <f>VLOOKUP(H2.KH!C54,H1.HT!C53:D106,2,0)</f>
        <v>0.48000000000000004</v>
      </c>
      <c r="F54" s="304"/>
      <c r="G54" s="304">
        <f t="shared" si="1"/>
        <v>100</v>
      </c>
      <c r="H54" s="71"/>
      <c r="I54" s="512"/>
      <c r="J54" s="512"/>
    </row>
    <row r="55" spans="1:10" ht="31.5">
      <c r="A55" s="195" t="s">
        <v>335</v>
      </c>
      <c r="B55" s="357" t="s">
        <v>84</v>
      </c>
      <c r="C55" s="199" t="s">
        <v>85</v>
      </c>
      <c r="D55" s="304">
        <v>1082.76</v>
      </c>
      <c r="E55" s="304">
        <f>VLOOKUP(H2.KH!C55,H1.HT!C54:D107,2,0)</f>
        <v>1082.76</v>
      </c>
      <c r="F55" s="304"/>
      <c r="G55" s="304">
        <f t="shared" si="1"/>
        <v>100</v>
      </c>
      <c r="H55" s="71"/>
      <c r="I55" s="512"/>
      <c r="J55" s="512"/>
    </row>
    <row r="56" spans="1:10" ht="31.5">
      <c r="A56" s="195" t="s">
        <v>336</v>
      </c>
      <c r="B56" s="357" t="s">
        <v>86</v>
      </c>
      <c r="C56" s="199" t="s">
        <v>87</v>
      </c>
      <c r="D56" s="304">
        <v>20.43</v>
      </c>
      <c r="E56" s="304">
        <f>VLOOKUP(H2.KH!C56,H1.HT!C55:D108,2,0)</f>
        <v>19.71</v>
      </c>
      <c r="F56" s="304">
        <f t="shared" si="0"/>
        <v>-0.71999999999999886</v>
      </c>
      <c r="G56" s="304">
        <f t="shared" si="1"/>
        <v>96.47577092511014</v>
      </c>
      <c r="H56" s="71"/>
      <c r="I56" s="512"/>
      <c r="J56" s="512"/>
    </row>
    <row r="57" spans="1:10">
      <c r="A57" s="195" t="s">
        <v>337</v>
      </c>
      <c r="B57" s="357" t="s">
        <v>88</v>
      </c>
      <c r="C57" s="199" t="s">
        <v>89</v>
      </c>
      <c r="D57" s="304"/>
      <c r="E57" s="304"/>
      <c r="F57" s="304"/>
      <c r="G57" s="304"/>
      <c r="H57" s="71"/>
      <c r="I57" s="512"/>
      <c r="J57" s="512"/>
    </row>
    <row r="58" spans="1:10">
      <c r="A58" s="27">
        <v>3</v>
      </c>
      <c r="B58" s="28" t="s">
        <v>90</v>
      </c>
      <c r="C58" s="203" t="s">
        <v>91</v>
      </c>
      <c r="D58" s="521">
        <v>1403.9932000000001</v>
      </c>
      <c r="E58" s="510">
        <f>VLOOKUP(H2.KH!C58,H1.HT!C46:D99,2,0)</f>
        <v>1408.0732</v>
      </c>
      <c r="F58" s="510">
        <f t="shared" si="0"/>
        <v>4.0799999999999272</v>
      </c>
      <c r="G58" s="510">
        <f t="shared" si="1"/>
        <v>100.2905996980612</v>
      </c>
      <c r="H58" s="71"/>
      <c r="I58" s="512"/>
      <c r="J58" s="512"/>
    </row>
    <row r="62" spans="1:10">
      <c r="G62" s="512"/>
    </row>
  </sheetData>
  <mergeCells count="8">
    <mergeCell ref="A2:G2"/>
    <mergeCell ref="A4:A6"/>
    <mergeCell ref="B4:B6"/>
    <mergeCell ref="C4:C6"/>
    <mergeCell ref="D4:D6"/>
    <mergeCell ref="E4:G4"/>
    <mergeCell ref="E5:E6"/>
    <mergeCell ref="F5:G5"/>
  </mergeCells>
  <phoneticPr fontId="0" type="noConversion"/>
  <pageMargins left="0.98425196850393704" right="0.39370078740157483" top="0.59055118110236227" bottom="0.59055118110236227" header="0.31496062992125984" footer="0.31496062992125984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304"/>
  <sheetViews>
    <sheetView workbookViewId="0">
      <selection activeCell="K7" sqref="K7"/>
    </sheetView>
  </sheetViews>
  <sheetFormatPr defaultRowHeight="15"/>
  <cols>
    <col min="1" max="1" width="5.85546875" customWidth="1"/>
    <col min="2" max="2" width="28" customWidth="1"/>
    <col min="3" max="3" width="5.85546875" customWidth="1"/>
    <col min="4" max="4" width="11.5703125" style="171" customWidth="1"/>
    <col min="5" max="5" width="8.42578125" customWidth="1"/>
    <col min="6" max="6" width="10.7109375" customWidth="1"/>
    <col min="7" max="7" width="7.5703125" customWidth="1"/>
    <col min="8" max="8" width="9.7109375" bestFit="1" customWidth="1"/>
    <col min="10" max="10" width="7.42578125" customWidth="1"/>
    <col min="11" max="11" width="7.5703125" customWidth="1"/>
    <col min="12" max="12" width="8.5703125" customWidth="1"/>
    <col min="13" max="13" width="7.5703125" bestFit="1" customWidth="1"/>
    <col min="14" max="14" width="7.85546875" customWidth="1"/>
    <col min="15" max="15" width="6.5703125" bestFit="1" customWidth="1"/>
    <col min="16" max="17" width="7.5703125" bestFit="1" customWidth="1"/>
    <col min="18" max="18" width="6.5703125" bestFit="1" customWidth="1"/>
    <col min="19" max="19" width="7.5703125" bestFit="1" customWidth="1"/>
    <col min="20" max="20" width="7.5703125" style="33" bestFit="1" customWidth="1"/>
    <col min="21" max="24" width="7.5703125" bestFit="1" customWidth="1"/>
    <col min="25" max="25" width="8.5703125" customWidth="1"/>
    <col min="26" max="26" width="7.5703125" customWidth="1"/>
    <col min="27" max="27" width="8.7109375" customWidth="1"/>
    <col min="29" max="29" width="8.28515625" bestFit="1" customWidth="1"/>
  </cols>
  <sheetData>
    <row r="1" spans="1:29" ht="15.75">
      <c r="A1" s="1" t="s">
        <v>192</v>
      </c>
      <c r="B1" s="5"/>
      <c r="C1" s="5"/>
      <c r="D1" s="142"/>
      <c r="E1" s="5"/>
      <c r="F1" s="5"/>
      <c r="G1" s="143"/>
      <c r="H1" s="143"/>
      <c r="I1" s="5"/>
      <c r="J1" s="5"/>
    </row>
    <row r="2" spans="1:29" ht="15.75" customHeight="1">
      <c r="A2" s="611" t="s">
        <v>237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</row>
    <row r="3" spans="1:29" ht="15.75">
      <c r="A3" s="3"/>
      <c r="B3" s="6"/>
      <c r="C3" s="6"/>
      <c r="D3" s="144"/>
      <c r="E3" s="2"/>
      <c r="F3" s="2"/>
      <c r="G3" s="4"/>
      <c r="H3" s="2"/>
      <c r="I3" s="2"/>
      <c r="J3" s="2"/>
      <c r="Y3" t="s">
        <v>1</v>
      </c>
    </row>
    <row r="4" spans="1:29" ht="15.75">
      <c r="A4" s="625" t="s">
        <v>2</v>
      </c>
      <c r="B4" s="625" t="s">
        <v>3</v>
      </c>
      <c r="C4" s="625" t="s">
        <v>4</v>
      </c>
      <c r="D4" s="614" t="s">
        <v>238</v>
      </c>
      <c r="E4" s="622" t="s">
        <v>239</v>
      </c>
      <c r="F4" s="622" t="s">
        <v>5</v>
      </c>
      <c r="G4" s="616" t="s">
        <v>6</v>
      </c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8"/>
    </row>
    <row r="5" spans="1:29" ht="49.5" customHeight="1">
      <c r="A5" s="621"/>
      <c r="B5" s="621"/>
      <c r="C5" s="621"/>
      <c r="D5" s="615"/>
      <c r="E5" s="622"/>
      <c r="F5" s="623"/>
      <c r="G5" s="76" t="s">
        <v>170</v>
      </c>
      <c r="H5" s="76" t="s">
        <v>240</v>
      </c>
      <c r="I5" s="76" t="s">
        <v>169</v>
      </c>
      <c r="J5" s="76" t="s">
        <v>178</v>
      </c>
      <c r="K5" s="77" t="s">
        <v>167</v>
      </c>
      <c r="L5" s="77" t="s">
        <v>184</v>
      </c>
      <c r="M5" s="77" t="s">
        <v>168</v>
      </c>
      <c r="N5" s="77" t="s">
        <v>185</v>
      </c>
      <c r="O5" s="77" t="s">
        <v>183</v>
      </c>
      <c r="P5" s="77" t="s">
        <v>186</v>
      </c>
      <c r="Q5" s="77" t="s">
        <v>177</v>
      </c>
      <c r="R5" s="77" t="s">
        <v>172</v>
      </c>
      <c r="S5" s="77" t="s">
        <v>187</v>
      </c>
      <c r="T5" s="78" t="s">
        <v>166</v>
      </c>
      <c r="U5" s="77" t="s">
        <v>175</v>
      </c>
      <c r="V5" s="77" t="s">
        <v>165</v>
      </c>
      <c r="W5" s="77" t="s">
        <v>176</v>
      </c>
      <c r="X5" s="77" t="s">
        <v>193</v>
      </c>
      <c r="Y5" s="77" t="s">
        <v>174</v>
      </c>
      <c r="Z5" s="77" t="s">
        <v>241</v>
      </c>
      <c r="AA5" s="77" t="s">
        <v>173</v>
      </c>
    </row>
    <row r="6" spans="1:29" s="146" customFormat="1" ht="31.5">
      <c r="A6" s="14">
        <v>-1</v>
      </c>
      <c r="B6" s="14">
        <v>-2</v>
      </c>
      <c r="C6" s="14">
        <v>-3</v>
      </c>
      <c r="D6" s="145">
        <v>-4</v>
      </c>
      <c r="E6" s="14">
        <v>-5</v>
      </c>
      <c r="F6" s="14" t="s">
        <v>242</v>
      </c>
      <c r="G6" s="14" t="s">
        <v>243</v>
      </c>
      <c r="H6" s="14" t="s">
        <v>244</v>
      </c>
      <c r="I6" s="14" t="s">
        <v>245</v>
      </c>
      <c r="J6" s="14" t="s">
        <v>246</v>
      </c>
      <c r="K6" s="14" t="s">
        <v>247</v>
      </c>
      <c r="L6" s="14" t="s">
        <v>248</v>
      </c>
      <c r="M6" s="14" t="s">
        <v>249</v>
      </c>
      <c r="N6" s="14" t="s">
        <v>250</v>
      </c>
      <c r="O6" s="14" t="s">
        <v>251</v>
      </c>
      <c r="P6" s="14" t="s">
        <v>252</v>
      </c>
      <c r="Q6" s="14" t="s">
        <v>253</v>
      </c>
      <c r="R6" s="14" t="s">
        <v>254</v>
      </c>
      <c r="S6" s="14" t="s">
        <v>255</v>
      </c>
      <c r="T6" s="14" t="s">
        <v>256</v>
      </c>
      <c r="U6" s="14" t="s">
        <v>257</v>
      </c>
      <c r="V6" s="14" t="s">
        <v>258</v>
      </c>
      <c r="W6" s="14" t="s">
        <v>259</v>
      </c>
      <c r="X6" s="14" t="s">
        <v>260</v>
      </c>
      <c r="Y6" s="14" t="s">
        <v>261</v>
      </c>
      <c r="Z6" s="14" t="s">
        <v>262</v>
      </c>
      <c r="AA6" s="14" t="s">
        <v>263</v>
      </c>
    </row>
    <row r="7" spans="1:29" ht="15.75">
      <c r="A7" s="147" t="s">
        <v>207</v>
      </c>
      <c r="B7" s="44" t="s">
        <v>264</v>
      </c>
      <c r="C7" s="45"/>
      <c r="D7" s="46"/>
      <c r="E7" s="45"/>
      <c r="F7" s="148">
        <v>122463.6</v>
      </c>
      <c r="G7" s="148">
        <v>1420</v>
      </c>
      <c r="H7" s="148">
        <v>4394.8999999999996</v>
      </c>
      <c r="I7" s="148">
        <v>14028.07</v>
      </c>
      <c r="J7" s="148">
        <v>4066.1</v>
      </c>
      <c r="K7" s="148">
        <v>6742.4</v>
      </c>
      <c r="L7" s="148">
        <v>32397.3</v>
      </c>
      <c r="M7" s="148">
        <v>1046.8</v>
      </c>
      <c r="N7" s="148">
        <v>3118.6</v>
      </c>
      <c r="O7" s="148">
        <v>867.8</v>
      </c>
      <c r="P7" s="148">
        <v>1676.2</v>
      </c>
      <c r="Q7" s="148">
        <v>2822.89</v>
      </c>
      <c r="R7" s="148">
        <v>545.6</v>
      </c>
      <c r="S7" s="148">
        <v>8115.6</v>
      </c>
      <c r="T7" s="148">
        <v>3791.59</v>
      </c>
      <c r="U7" s="148">
        <v>4035.75</v>
      </c>
      <c r="V7" s="148">
        <v>6927.1</v>
      </c>
      <c r="W7" s="148">
        <v>5126.7</v>
      </c>
      <c r="X7" s="148">
        <v>5787.9</v>
      </c>
      <c r="Y7" s="148">
        <v>2668.9</v>
      </c>
      <c r="Z7" s="148">
        <v>1661.1</v>
      </c>
      <c r="AA7" s="148">
        <v>11222.3</v>
      </c>
    </row>
    <row r="8" spans="1:29" ht="15.75">
      <c r="A8" s="149">
        <v>1</v>
      </c>
      <c r="B8" s="56" t="s">
        <v>8</v>
      </c>
      <c r="C8" s="75" t="s">
        <v>9</v>
      </c>
      <c r="D8" s="83">
        <v>112756.96</v>
      </c>
      <c r="E8" s="83">
        <v>1029.2499999999854</v>
      </c>
      <c r="F8" s="150">
        <f>SUM(G8:AA8)</f>
        <v>113786.20999999999</v>
      </c>
      <c r="G8" s="83">
        <f>VLOOKUP($C8,'[1]02qhpb'!$C$8:$AA$51,5,0)</f>
        <v>994.9</v>
      </c>
      <c r="H8" s="83">
        <f>VLOOKUP($C8,'[1]02qhpb'!$C$8:$AA$51,19,0)</f>
        <v>3877.48</v>
      </c>
      <c r="I8" s="83">
        <f>VLOOKUP($C8,'[1]02qhpb'!$C$8:$AA$51,12,0)</f>
        <v>13614.16</v>
      </c>
      <c r="J8" s="83">
        <f>VLOOKUP($C8,'[1]02qhpb'!$C$8:$AA$51,13,0)</f>
        <v>3885.79</v>
      </c>
      <c r="K8" s="83">
        <f>VLOOKUP($C8,'[1]02qhpb'!$C$8:$AA$51,18,0)</f>
        <v>6079.3</v>
      </c>
      <c r="L8" s="83">
        <f>VLOOKUP($C8,'[1]02qhpb'!$C$8:$AA$51,21,0)</f>
        <v>31609.82</v>
      </c>
      <c r="M8" s="83">
        <f>VLOOKUP($C8,'[1]02qhpb'!$C$8:$AA$51,9,0)</f>
        <v>955.28</v>
      </c>
      <c r="N8" s="83">
        <f>VLOOKUP($C8,'[1]02qhpb'!$C$8:$AA$51,11,0)</f>
        <v>2600.5500000000002</v>
      </c>
      <c r="O8" s="83">
        <f>VLOOKUP($C8,'[1]02qhpb'!$C$8:$AA$51,7,0)</f>
        <v>707.98</v>
      </c>
      <c r="P8" s="83">
        <f>VLOOKUP($C8,'[1]02qhpb'!$C$8:$AA$51,25,0)</f>
        <v>1329.11</v>
      </c>
      <c r="Q8" s="83">
        <f>VLOOKUP($C8,'[1]02qhpb'!$C$8:$AA$51,24,0)</f>
        <v>2649.22</v>
      </c>
      <c r="R8" s="83">
        <f>VLOOKUP($C8,'[1]02qhpb'!$C$8:$AA$51,14,0)</f>
        <v>341.81</v>
      </c>
      <c r="S8" s="83">
        <f>VLOOKUP($C8,'[1]02qhpb'!$C$8:$AA$51,22,0)</f>
        <v>7615.75</v>
      </c>
      <c r="T8" s="83">
        <f>VLOOKUP($C8,'[1]02qhpb'!$C$8:$AA$51,23,0)</f>
        <v>3370.88</v>
      </c>
      <c r="U8" s="83">
        <f>VLOOKUP($C8,'[1]02qhpb'!$C$8:$AA$51,16,0)</f>
        <v>3485.27</v>
      </c>
      <c r="V8" s="83">
        <f>VLOOKUP($C8,'[1]02qhpb'!$C$8:$AA$51,15,0)</f>
        <v>5915.98</v>
      </c>
      <c r="W8" s="83">
        <f>VLOOKUP($C8,'[1]02qhpb'!$C$8:$AA$51,20,0)</f>
        <v>4700.67</v>
      </c>
      <c r="X8" s="83">
        <f>VLOOKUP($C8,'[1]02qhpb'!$C$8:$AA$51,8,0)</f>
        <v>5345.4</v>
      </c>
      <c r="Y8" s="83">
        <f>VLOOKUP($C8,'[1]02qhpb'!$C$8:$AA$51,10,0)</f>
        <v>2548.39</v>
      </c>
      <c r="Z8" s="83">
        <f>VLOOKUP($C8,'[1]02qhpb'!$C$8:$AA$51,6,0)</f>
        <v>1402.39</v>
      </c>
      <c r="AA8" s="83">
        <f>VLOOKUP($C8,'[1]02qhpb'!$C$8:$AA$51,17,0)</f>
        <v>10756.08</v>
      </c>
      <c r="AC8" s="43"/>
    </row>
    <row r="9" spans="1:29" ht="15.75">
      <c r="A9" s="149"/>
      <c r="B9" s="48" t="s">
        <v>33</v>
      </c>
      <c r="C9" s="75"/>
      <c r="D9" s="50"/>
      <c r="E9" s="50"/>
      <c r="F9" s="1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9" ht="15.75">
      <c r="A10" s="47" t="s">
        <v>10</v>
      </c>
      <c r="B10" s="48" t="s">
        <v>11</v>
      </c>
      <c r="C10" s="49" t="s">
        <v>12</v>
      </c>
      <c r="D10" s="50"/>
      <c r="E10" s="50"/>
      <c r="F10" s="50">
        <f t="shared" ref="F10:F17" si="0">SUM(G10:AA10)</f>
        <v>1519.31</v>
      </c>
      <c r="G10" s="50">
        <v>28.53</v>
      </c>
      <c r="H10" s="50">
        <v>152.85</v>
      </c>
      <c r="I10" s="50">
        <v>68.05</v>
      </c>
      <c r="J10" s="50">
        <v>64.73</v>
      </c>
      <c r="K10" s="50">
        <v>100.91</v>
      </c>
      <c r="L10" s="50">
        <v>23.67</v>
      </c>
      <c r="M10" s="50">
        <v>45.67</v>
      </c>
      <c r="N10" s="50">
        <v>46.62</v>
      </c>
      <c r="O10" s="50">
        <v>119.1</v>
      </c>
      <c r="P10" s="50">
        <v>77.39</v>
      </c>
      <c r="Q10" s="50">
        <v>5.6</v>
      </c>
      <c r="R10" s="50">
        <v>44.4</v>
      </c>
      <c r="S10" s="50">
        <v>5</v>
      </c>
      <c r="T10" s="50">
        <v>82.19</v>
      </c>
      <c r="U10" s="50">
        <v>15.11</v>
      </c>
      <c r="V10" s="50">
        <v>3.25</v>
      </c>
      <c r="W10" s="50">
        <v>102.02</v>
      </c>
      <c r="X10" s="50">
        <v>283.3</v>
      </c>
      <c r="Y10" s="50">
        <v>87.57</v>
      </c>
      <c r="Z10" s="50">
        <v>86.27</v>
      </c>
      <c r="AA10" s="50">
        <v>77.08</v>
      </c>
    </row>
    <row r="11" spans="1:29" ht="31.5">
      <c r="A11" s="51"/>
      <c r="B11" s="52" t="s">
        <v>13</v>
      </c>
      <c r="C11" s="53" t="s">
        <v>14</v>
      </c>
      <c r="D11" s="50">
        <v>1096.26</v>
      </c>
      <c r="E11" s="50"/>
      <c r="F11" s="50">
        <f t="shared" si="0"/>
        <v>1096.26</v>
      </c>
      <c r="G11" s="50">
        <v>28.49</v>
      </c>
      <c r="H11" s="50">
        <v>20.85</v>
      </c>
      <c r="I11" s="50">
        <v>68.05</v>
      </c>
      <c r="J11" s="50">
        <v>64.73</v>
      </c>
      <c r="K11" s="50">
        <v>100.91</v>
      </c>
      <c r="L11" s="50">
        <v>23.67</v>
      </c>
      <c r="M11" s="50">
        <v>45.67</v>
      </c>
      <c r="N11" s="50">
        <v>22.17</v>
      </c>
      <c r="O11" s="50">
        <v>79</v>
      </c>
      <c r="P11" s="50">
        <v>77.39</v>
      </c>
      <c r="Q11" s="50">
        <v>4.25</v>
      </c>
      <c r="R11" s="50">
        <v>44.4</v>
      </c>
      <c r="S11" s="50">
        <v>5</v>
      </c>
      <c r="T11" s="50">
        <v>12.27</v>
      </c>
      <c r="U11" s="50">
        <v>15.11</v>
      </c>
      <c r="V11" s="50">
        <v>3.25</v>
      </c>
      <c r="W11" s="50">
        <v>87.52</v>
      </c>
      <c r="X11" s="50">
        <v>207.86</v>
      </c>
      <c r="Y11" s="50">
        <v>87.57</v>
      </c>
      <c r="Z11" s="50">
        <v>83.03</v>
      </c>
      <c r="AA11" s="50">
        <v>15.07</v>
      </c>
    </row>
    <row r="12" spans="1:29" ht="31.5">
      <c r="A12" s="47">
        <v>1.2</v>
      </c>
      <c r="B12" s="48" t="s">
        <v>15</v>
      </c>
      <c r="C12" s="49" t="s">
        <v>16</v>
      </c>
      <c r="D12" s="50"/>
      <c r="E12" s="50"/>
      <c r="F12" s="50">
        <f t="shared" si="0"/>
        <v>1131.7499999999995</v>
      </c>
      <c r="G12" s="50">
        <v>20.079999999999927</v>
      </c>
      <c r="H12" s="50">
        <v>13.800000000000182</v>
      </c>
      <c r="I12" s="50">
        <v>49.640000000001237</v>
      </c>
      <c r="J12" s="50">
        <v>70.730000000000473</v>
      </c>
      <c r="K12" s="50">
        <v>40.639999999999418</v>
      </c>
      <c r="L12" s="50">
        <v>323.88999999999942</v>
      </c>
      <c r="M12" s="50">
        <v>47.84</v>
      </c>
      <c r="N12" s="50">
        <v>18.760000000000218</v>
      </c>
      <c r="O12" s="50">
        <v>1.8899999999999864</v>
      </c>
      <c r="P12" s="50">
        <v>35.089999999999691</v>
      </c>
      <c r="Q12" s="50">
        <v>14.799999999999727</v>
      </c>
      <c r="R12" s="50">
        <v>62.44</v>
      </c>
      <c r="S12" s="50">
        <v>155.94</v>
      </c>
      <c r="T12" s="50">
        <v>37.570000000000164</v>
      </c>
      <c r="U12" s="50">
        <v>40</v>
      </c>
      <c r="V12" s="50">
        <v>0.98999999999978172</v>
      </c>
      <c r="W12" s="50">
        <v>39.800000000000182</v>
      </c>
      <c r="X12" s="50">
        <v>16.179999999999382</v>
      </c>
      <c r="Y12" s="50">
        <v>40.949999999999818</v>
      </c>
      <c r="Z12" s="50">
        <v>43.820000000000164</v>
      </c>
      <c r="AA12" s="50">
        <v>56.899999999999636</v>
      </c>
    </row>
    <row r="13" spans="1:29" ht="15.75">
      <c r="A13" s="47">
        <v>1.3</v>
      </c>
      <c r="B13" s="48" t="s">
        <v>17</v>
      </c>
      <c r="C13" s="49" t="s">
        <v>18</v>
      </c>
      <c r="D13" s="50">
        <v>2450.11</v>
      </c>
      <c r="E13" s="50">
        <v>6447.28</v>
      </c>
      <c r="F13" s="50">
        <f t="shared" si="0"/>
        <v>8897.39</v>
      </c>
      <c r="G13" s="50">
        <v>58.57</v>
      </c>
      <c r="H13" s="50">
        <v>365</v>
      </c>
      <c r="I13" s="50">
        <v>626.38</v>
      </c>
      <c r="J13" s="50">
        <v>110</v>
      </c>
      <c r="K13" s="50">
        <v>228.67</v>
      </c>
      <c r="L13" s="50">
        <v>1468.1</v>
      </c>
      <c r="M13" s="50">
        <v>80.36</v>
      </c>
      <c r="N13" s="50">
        <v>496.22</v>
      </c>
      <c r="O13" s="50">
        <v>5.25</v>
      </c>
      <c r="P13" s="50">
        <v>193.08</v>
      </c>
      <c r="Q13" s="50">
        <v>264.66000000000003</v>
      </c>
      <c r="R13" s="50">
        <v>82.62</v>
      </c>
      <c r="S13" s="50">
        <v>404.11</v>
      </c>
      <c r="T13" s="50">
        <v>887.91</v>
      </c>
      <c r="U13" s="50">
        <v>613.48</v>
      </c>
      <c r="V13" s="50">
        <v>541.51</v>
      </c>
      <c r="W13" s="50">
        <v>446.65</v>
      </c>
      <c r="X13" s="50">
        <v>707.23</v>
      </c>
      <c r="Y13" s="50">
        <v>392.87</v>
      </c>
      <c r="Z13" s="50">
        <v>153.53</v>
      </c>
      <c r="AA13" s="50">
        <v>771.19</v>
      </c>
    </row>
    <row r="14" spans="1:29" ht="15.75">
      <c r="A14" s="47">
        <v>1.4</v>
      </c>
      <c r="B14" s="48" t="s">
        <v>19</v>
      </c>
      <c r="C14" s="49" t="s">
        <v>20</v>
      </c>
      <c r="D14" s="50">
        <v>43691.040000000001</v>
      </c>
      <c r="E14" s="50">
        <v>47.009999999987485</v>
      </c>
      <c r="F14" s="50">
        <f t="shared" si="0"/>
        <v>43738.05</v>
      </c>
      <c r="G14" s="50">
        <v>646.07000000000005</v>
      </c>
      <c r="H14" s="50">
        <v>1014.11</v>
      </c>
      <c r="I14" s="50">
        <v>6259.87</v>
      </c>
      <c r="J14" s="50">
        <v>243.49</v>
      </c>
      <c r="K14" s="50">
        <v>2850.61</v>
      </c>
      <c r="L14" s="50">
        <v>7800.89</v>
      </c>
      <c r="M14" s="50">
        <v>201.52</v>
      </c>
      <c r="N14" s="50">
        <v>1147.27</v>
      </c>
      <c r="O14" s="50">
        <v>284.08</v>
      </c>
      <c r="P14" s="50">
        <v>393.59</v>
      </c>
      <c r="Q14" s="50">
        <v>1790.59</v>
      </c>
      <c r="R14" s="50"/>
      <c r="S14" s="50">
        <v>2844.4</v>
      </c>
      <c r="T14" s="50">
        <v>754.38</v>
      </c>
      <c r="U14" s="50">
        <v>953.08</v>
      </c>
      <c r="V14" s="50">
        <v>4177.79</v>
      </c>
      <c r="W14" s="50">
        <v>1302.98</v>
      </c>
      <c r="X14" s="50">
        <v>2503.35</v>
      </c>
      <c r="Y14" s="50">
        <v>1136.71</v>
      </c>
      <c r="Z14" s="50">
        <v>778.88</v>
      </c>
      <c r="AA14" s="50">
        <v>6654.39</v>
      </c>
    </row>
    <row r="15" spans="1:29" ht="15.75">
      <c r="A15" s="47">
        <v>1.5</v>
      </c>
      <c r="B15" s="48" t="s">
        <v>21</v>
      </c>
      <c r="C15" s="49" t="s">
        <v>22</v>
      </c>
      <c r="D15" s="50">
        <v>15510.93</v>
      </c>
      <c r="E15" s="50">
        <v>7.9999999998108251E-2</v>
      </c>
      <c r="F15" s="50">
        <f t="shared" si="0"/>
        <v>15511.009999999998</v>
      </c>
      <c r="G15" s="50"/>
      <c r="H15" s="50"/>
      <c r="I15" s="50">
        <v>2565.71</v>
      </c>
      <c r="J15" s="50">
        <v>3045</v>
      </c>
      <c r="K15" s="50"/>
      <c r="L15" s="50">
        <v>9900.2999999999993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9" ht="15.75">
      <c r="A16" s="47">
        <v>1.6</v>
      </c>
      <c r="B16" s="48" t="s">
        <v>23</v>
      </c>
      <c r="C16" s="49" t="s">
        <v>24</v>
      </c>
      <c r="D16" s="50">
        <v>47930.32</v>
      </c>
      <c r="E16" s="50">
        <v>-5045.6400000000003</v>
      </c>
      <c r="F16" s="50">
        <f t="shared" si="0"/>
        <v>42884.679999999993</v>
      </c>
      <c r="G16" s="50">
        <v>233.61</v>
      </c>
      <c r="H16" s="50">
        <v>2328.2199999999998</v>
      </c>
      <c r="I16" s="50">
        <v>4043.18</v>
      </c>
      <c r="J16" s="50">
        <v>347.28</v>
      </c>
      <c r="K16" s="50">
        <v>2857.75</v>
      </c>
      <c r="L16" s="50">
        <v>12092.27</v>
      </c>
      <c r="M16" s="50">
        <v>570.34</v>
      </c>
      <c r="N16" s="50">
        <v>888.63</v>
      </c>
      <c r="O16" s="50">
        <v>297.18</v>
      </c>
      <c r="P16" s="50">
        <v>626.07000000000005</v>
      </c>
      <c r="Q16" s="50">
        <v>571.11</v>
      </c>
      <c r="R16" s="50">
        <v>140.13999999999999</v>
      </c>
      <c r="S16" s="50">
        <v>4203.37</v>
      </c>
      <c r="T16" s="50">
        <v>1607.65</v>
      </c>
      <c r="U16" s="50">
        <v>1854.52</v>
      </c>
      <c r="V16" s="50">
        <v>1191.54</v>
      </c>
      <c r="W16" s="50">
        <v>2803.6</v>
      </c>
      <c r="X16" s="50">
        <v>1821.34</v>
      </c>
      <c r="Y16" s="50">
        <v>882.79</v>
      </c>
      <c r="Z16" s="50">
        <v>328.38</v>
      </c>
      <c r="AA16" s="50">
        <v>3195.71</v>
      </c>
    </row>
    <row r="17" spans="1:27" ht="15.75">
      <c r="A17" s="47">
        <v>1.7</v>
      </c>
      <c r="B17" s="48" t="s">
        <v>25</v>
      </c>
      <c r="C17" s="49" t="s">
        <v>26</v>
      </c>
      <c r="D17" s="50">
        <v>103.39</v>
      </c>
      <c r="E17" s="50">
        <v>0.63000000000000966</v>
      </c>
      <c r="F17" s="50">
        <f t="shared" si="0"/>
        <v>104.02000000000001</v>
      </c>
      <c r="G17" s="50">
        <v>8.0399999999999991</v>
      </c>
      <c r="H17" s="50">
        <v>3.5</v>
      </c>
      <c r="I17" s="50">
        <v>1.33</v>
      </c>
      <c r="J17" s="50">
        <v>4.5599999999999996</v>
      </c>
      <c r="K17" s="50">
        <v>0.72</v>
      </c>
      <c r="L17" s="50">
        <v>0.7</v>
      </c>
      <c r="M17" s="50">
        <v>9.5500000000000007</v>
      </c>
      <c r="N17" s="50">
        <v>3.05</v>
      </c>
      <c r="O17" s="50">
        <v>0.48</v>
      </c>
      <c r="P17" s="50">
        <v>3.89</v>
      </c>
      <c r="Q17" s="50">
        <v>2.46</v>
      </c>
      <c r="R17" s="50">
        <v>12.21</v>
      </c>
      <c r="S17" s="50">
        <v>2.93</v>
      </c>
      <c r="T17" s="50">
        <v>1.18</v>
      </c>
      <c r="U17" s="50">
        <v>9.08</v>
      </c>
      <c r="V17" s="50">
        <v>0.9</v>
      </c>
      <c r="W17" s="50">
        <v>5.62</v>
      </c>
      <c r="X17" s="50">
        <v>14</v>
      </c>
      <c r="Y17" s="50">
        <v>7.5</v>
      </c>
      <c r="Z17" s="50">
        <v>11.51</v>
      </c>
      <c r="AA17" s="50">
        <v>0.81</v>
      </c>
    </row>
    <row r="18" spans="1:27" ht="15.75">
      <c r="A18" s="47">
        <v>1.8</v>
      </c>
      <c r="B18" s="48" t="s">
        <v>27</v>
      </c>
      <c r="C18" s="54" t="s">
        <v>28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ht="31.5">
      <c r="A19" s="47">
        <v>1.9</v>
      </c>
      <c r="B19" s="48" t="s">
        <v>29</v>
      </c>
      <c r="C19" s="54" t="s">
        <v>30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15.75">
      <c r="A20" s="55">
        <v>2</v>
      </c>
      <c r="B20" s="56" t="s">
        <v>31</v>
      </c>
      <c r="C20" s="151" t="s">
        <v>32</v>
      </c>
      <c r="D20" s="83">
        <v>7105.14</v>
      </c>
      <c r="E20" s="83">
        <v>238.21999999999935</v>
      </c>
      <c r="F20" s="83">
        <f>SUM(G20:AA20)</f>
        <v>8375.5306999999993</v>
      </c>
      <c r="G20" s="84">
        <v>359.07</v>
      </c>
      <c r="H20" s="84">
        <v>518.14</v>
      </c>
      <c r="I20" s="84">
        <v>351.48</v>
      </c>
      <c r="J20" s="84">
        <v>212.01</v>
      </c>
      <c r="K20" s="84">
        <v>634.41999999999996</v>
      </c>
      <c r="L20" s="84">
        <v>619.24</v>
      </c>
      <c r="M20" s="84">
        <v>85.07</v>
      </c>
      <c r="N20" s="84">
        <v>533.73</v>
      </c>
      <c r="O20" s="84">
        <v>186.72539999999998</v>
      </c>
      <c r="P20" s="84">
        <v>380.56</v>
      </c>
      <c r="Q20" s="84">
        <v>148.56</v>
      </c>
      <c r="R20" s="84">
        <v>201.02</v>
      </c>
      <c r="S20" s="84">
        <v>448.39</v>
      </c>
      <c r="T20" s="84">
        <v>407.5</v>
      </c>
      <c r="U20" s="84">
        <v>549.28740000000005</v>
      </c>
      <c r="V20" s="84">
        <v>1015.01</v>
      </c>
      <c r="W20" s="84">
        <v>396.53</v>
      </c>
      <c r="X20" s="84">
        <v>480.38</v>
      </c>
      <c r="Y20" s="84">
        <v>142.21</v>
      </c>
      <c r="Z20" s="84">
        <v>256.14790000000005</v>
      </c>
      <c r="AA20" s="84">
        <v>450.05</v>
      </c>
    </row>
    <row r="21" spans="1:27" ht="15.75">
      <c r="A21" s="51"/>
      <c r="B21" s="48" t="s">
        <v>33</v>
      </c>
      <c r="C21" s="49"/>
      <c r="D21" s="50"/>
      <c r="E21" s="50"/>
      <c r="F21" s="152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15.75">
      <c r="A22" s="47" t="s">
        <v>34</v>
      </c>
      <c r="B22" s="48" t="s">
        <v>35</v>
      </c>
      <c r="C22" s="49" t="s">
        <v>36</v>
      </c>
      <c r="D22" s="50">
        <v>535.67999999999995</v>
      </c>
      <c r="E22" s="152"/>
      <c r="F22" s="50">
        <f>SUM(G22:AA22)</f>
        <v>535.67999999999995</v>
      </c>
      <c r="G22" s="50">
        <v>3.75</v>
      </c>
      <c r="H22" s="50">
        <v>17.11</v>
      </c>
      <c r="I22" s="50">
        <v>2</v>
      </c>
      <c r="J22" s="50">
        <v>2</v>
      </c>
      <c r="K22" s="50">
        <v>2</v>
      </c>
      <c r="L22" s="50">
        <v>14.11</v>
      </c>
      <c r="M22" s="50">
        <v>2</v>
      </c>
      <c r="N22" s="50">
        <v>299.16000000000003</v>
      </c>
      <c r="O22" s="50">
        <v>2</v>
      </c>
      <c r="P22" s="50">
        <v>2.0099999999999998</v>
      </c>
      <c r="Q22" s="50">
        <v>3.77</v>
      </c>
      <c r="R22" s="50">
        <v>2</v>
      </c>
      <c r="S22" s="50">
        <v>42.03</v>
      </c>
      <c r="T22" s="50">
        <v>27.03</v>
      </c>
      <c r="U22" s="50">
        <v>22.88</v>
      </c>
      <c r="V22" s="50">
        <v>14.2</v>
      </c>
      <c r="W22" s="50">
        <v>14.43</v>
      </c>
      <c r="X22" s="50">
        <v>15.66</v>
      </c>
      <c r="Y22" s="50">
        <v>2.19</v>
      </c>
      <c r="Z22" s="50">
        <v>31.35</v>
      </c>
      <c r="AA22" s="50">
        <v>14</v>
      </c>
    </row>
    <row r="23" spans="1:27" ht="15.75">
      <c r="A23" s="47" t="s">
        <v>37</v>
      </c>
      <c r="B23" s="48" t="s">
        <v>38</v>
      </c>
      <c r="C23" s="49" t="s">
        <v>39</v>
      </c>
      <c r="D23" s="50">
        <v>4.99</v>
      </c>
      <c r="E23" s="50"/>
      <c r="F23" s="50">
        <f>SUM(G23:AA23)</f>
        <v>4.9900000000000011</v>
      </c>
      <c r="G23" s="50">
        <v>1.5</v>
      </c>
      <c r="H23" s="50">
        <v>0.4</v>
      </c>
      <c r="I23" s="50">
        <v>0.1</v>
      </c>
      <c r="J23" s="50">
        <v>0.1</v>
      </c>
      <c r="K23" s="50">
        <v>0.1</v>
      </c>
      <c r="L23" s="50">
        <v>0.1</v>
      </c>
      <c r="M23" s="50">
        <v>0.1</v>
      </c>
      <c r="N23" s="50">
        <v>0.1</v>
      </c>
      <c r="O23" s="50">
        <v>0.1</v>
      </c>
      <c r="P23" s="50">
        <v>0.1</v>
      </c>
      <c r="Q23" s="50">
        <v>0.1</v>
      </c>
      <c r="R23" s="50">
        <v>0.1</v>
      </c>
      <c r="S23" s="50">
        <v>0.1</v>
      </c>
      <c r="T23" s="50">
        <v>0.1</v>
      </c>
      <c r="U23" s="50">
        <v>0.15</v>
      </c>
      <c r="V23" s="50">
        <v>0.1</v>
      </c>
      <c r="W23" s="50">
        <v>0.1</v>
      </c>
      <c r="X23" s="50">
        <v>0.1</v>
      </c>
      <c r="Y23" s="50">
        <v>0.1</v>
      </c>
      <c r="Z23" s="50">
        <v>1.24</v>
      </c>
      <c r="AA23" s="50">
        <v>0.1</v>
      </c>
    </row>
    <row r="24" spans="1:27" ht="15.75">
      <c r="A24" s="47" t="s">
        <v>40</v>
      </c>
      <c r="B24" s="48" t="s">
        <v>41</v>
      </c>
      <c r="C24" s="49" t="s">
        <v>42</v>
      </c>
      <c r="D24" s="50">
        <v>160</v>
      </c>
      <c r="E24" s="50"/>
      <c r="F24" s="50">
        <f>SUM(G24:AA24)</f>
        <v>160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>
        <v>60</v>
      </c>
      <c r="V24" s="50"/>
      <c r="W24" s="50">
        <v>100</v>
      </c>
      <c r="X24" s="50"/>
      <c r="Y24" s="50"/>
      <c r="Z24" s="50"/>
      <c r="AA24" s="50"/>
    </row>
    <row r="25" spans="1:27" ht="15.75">
      <c r="A25" s="47" t="s">
        <v>43</v>
      </c>
      <c r="B25" s="48" t="s">
        <v>44</v>
      </c>
      <c r="C25" s="49" t="s">
        <v>45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ht="15.75">
      <c r="A26" s="47">
        <v>2.5</v>
      </c>
      <c r="B26" s="153" t="s">
        <v>46</v>
      </c>
      <c r="C26" s="154" t="s">
        <v>47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34" customFormat="1" ht="15.75">
      <c r="A27" s="47">
        <v>2.6</v>
      </c>
      <c r="B27" s="155" t="s">
        <v>265</v>
      </c>
      <c r="C27" s="156" t="s">
        <v>49</v>
      </c>
      <c r="D27" s="50"/>
      <c r="E27" s="50"/>
      <c r="F27" s="50">
        <f t="shared" ref="F27:F35" si="1">SUM(G27:AA27)</f>
        <v>1.96</v>
      </c>
      <c r="G27" s="50">
        <v>1.44</v>
      </c>
      <c r="H27" s="50"/>
      <c r="I27" s="50"/>
      <c r="J27" s="50"/>
      <c r="K27" s="50"/>
      <c r="L27" s="50"/>
      <c r="M27" s="50"/>
      <c r="N27" s="50">
        <v>0.02</v>
      </c>
      <c r="O27" s="50">
        <v>0.35</v>
      </c>
      <c r="P27" s="50"/>
      <c r="Q27" s="50"/>
      <c r="R27" s="50"/>
      <c r="S27" s="50"/>
      <c r="T27" s="50">
        <v>0.15</v>
      </c>
      <c r="U27" s="50"/>
      <c r="V27" s="50"/>
      <c r="W27" s="50"/>
      <c r="X27" s="50"/>
      <c r="Y27" s="50"/>
      <c r="Z27" s="50"/>
      <c r="AA27" s="50"/>
    </row>
    <row r="28" spans="1:27" s="34" customFormat="1" ht="31.5">
      <c r="A28" s="47">
        <v>2.7</v>
      </c>
      <c r="B28" s="153" t="s">
        <v>50</v>
      </c>
      <c r="C28" s="156" t="s">
        <v>51</v>
      </c>
      <c r="D28" s="50"/>
      <c r="E28" s="50"/>
      <c r="F28" s="50">
        <f t="shared" si="1"/>
        <v>313.7706</v>
      </c>
      <c r="G28" s="50">
        <v>7.75</v>
      </c>
      <c r="H28" s="50">
        <v>2.06</v>
      </c>
      <c r="I28" s="50">
        <v>4.8</v>
      </c>
      <c r="J28" s="50">
        <v>49.16</v>
      </c>
      <c r="K28" s="50"/>
      <c r="L28" s="50">
        <v>0.3</v>
      </c>
      <c r="M28" s="50"/>
      <c r="N28" s="50">
        <v>0.36</v>
      </c>
      <c r="O28" s="50">
        <v>29.822700000000001</v>
      </c>
      <c r="P28" s="50">
        <v>40</v>
      </c>
      <c r="Q28" s="50"/>
      <c r="R28" s="50"/>
      <c r="S28" s="50">
        <v>1.54</v>
      </c>
      <c r="T28" s="50"/>
      <c r="U28" s="50">
        <v>18.760000000000002</v>
      </c>
      <c r="V28" s="50">
        <v>6.53</v>
      </c>
      <c r="W28" s="50">
        <v>23.23</v>
      </c>
      <c r="X28" s="50">
        <v>61.1</v>
      </c>
      <c r="Y28" s="50"/>
      <c r="Z28" s="50">
        <v>68.357900000000015</v>
      </c>
      <c r="AA28" s="50"/>
    </row>
    <row r="29" spans="1:27" s="33" customFormat="1" ht="31.5">
      <c r="A29" s="47">
        <v>2.8</v>
      </c>
      <c r="B29" s="153" t="s">
        <v>52</v>
      </c>
      <c r="C29" s="156" t="s">
        <v>53</v>
      </c>
      <c r="D29" s="50">
        <v>98.85</v>
      </c>
      <c r="E29" s="50">
        <v>28.07</v>
      </c>
      <c r="F29" s="50">
        <f t="shared" si="1"/>
        <v>126.92</v>
      </c>
      <c r="G29" s="50"/>
      <c r="H29" s="50"/>
      <c r="I29" s="50"/>
      <c r="J29" s="50">
        <v>6.17</v>
      </c>
      <c r="K29" s="50">
        <v>5.89</v>
      </c>
      <c r="L29" s="50"/>
      <c r="M29" s="50"/>
      <c r="N29" s="50"/>
      <c r="O29" s="50"/>
      <c r="P29" s="50">
        <v>1.65</v>
      </c>
      <c r="Q29" s="50"/>
      <c r="R29" s="50"/>
      <c r="S29" s="50"/>
      <c r="T29" s="50">
        <v>16.43</v>
      </c>
      <c r="U29" s="50">
        <v>0.78</v>
      </c>
      <c r="V29" s="50">
        <v>6</v>
      </c>
      <c r="W29" s="50"/>
      <c r="X29" s="50"/>
      <c r="Y29" s="50"/>
      <c r="Z29" s="50"/>
      <c r="AA29" s="50">
        <v>90</v>
      </c>
    </row>
    <row r="30" spans="1:27" ht="31.5">
      <c r="A30" s="47">
        <v>2.9</v>
      </c>
      <c r="B30" s="153" t="s">
        <v>266</v>
      </c>
      <c r="C30" s="156" t="s">
        <v>55</v>
      </c>
      <c r="D30" s="50">
        <v>4095.09</v>
      </c>
      <c r="E30" s="50">
        <v>-20.320000000000164</v>
      </c>
      <c r="F30" s="50">
        <f t="shared" si="1"/>
        <v>4074.77</v>
      </c>
      <c r="G30" s="50">
        <v>171.35</v>
      </c>
      <c r="H30" s="50">
        <v>209.62</v>
      </c>
      <c r="I30" s="50">
        <v>293.67</v>
      </c>
      <c r="J30" s="50">
        <v>26.18</v>
      </c>
      <c r="K30" s="50">
        <v>290.16000000000003</v>
      </c>
      <c r="L30" s="50">
        <v>564.77</v>
      </c>
      <c r="M30" s="50">
        <v>12.32</v>
      </c>
      <c r="N30" s="50">
        <v>53.76</v>
      </c>
      <c r="O30" s="50">
        <v>58.56</v>
      </c>
      <c r="P30" s="50">
        <v>198.79</v>
      </c>
      <c r="Q30" s="50">
        <v>96.38</v>
      </c>
      <c r="R30" s="50">
        <v>119.88</v>
      </c>
      <c r="S30" s="50">
        <v>42.12</v>
      </c>
      <c r="T30" s="50">
        <v>307.47000000000003</v>
      </c>
      <c r="U30" s="50">
        <v>339.25</v>
      </c>
      <c r="V30" s="50">
        <v>894.59</v>
      </c>
      <c r="W30" s="50">
        <v>41.15</v>
      </c>
      <c r="X30" s="50">
        <v>246.69</v>
      </c>
      <c r="Y30" s="50">
        <v>22.54</v>
      </c>
      <c r="Z30" s="50">
        <v>37.54</v>
      </c>
      <c r="AA30" s="50">
        <v>47.98</v>
      </c>
    </row>
    <row r="31" spans="1:27" s="37" customFormat="1" ht="15.75">
      <c r="A31" s="60">
        <v>2.1</v>
      </c>
      <c r="B31" s="153" t="s">
        <v>267</v>
      </c>
      <c r="C31" s="156" t="s">
        <v>57</v>
      </c>
      <c r="D31" s="50">
        <v>72.63</v>
      </c>
      <c r="E31" s="50">
        <v>0</v>
      </c>
      <c r="F31" s="50">
        <f t="shared" si="1"/>
        <v>72.63</v>
      </c>
      <c r="G31" s="50"/>
      <c r="H31" s="50"/>
      <c r="I31" s="50"/>
      <c r="J31" s="50">
        <v>1.03</v>
      </c>
      <c r="K31" s="50"/>
      <c r="L31" s="50"/>
      <c r="M31" s="50"/>
      <c r="N31" s="50">
        <v>30.9</v>
      </c>
      <c r="O31" s="50"/>
      <c r="P31" s="50"/>
      <c r="Q31" s="50"/>
      <c r="R31" s="50">
        <v>0.7</v>
      </c>
      <c r="S31" s="50"/>
      <c r="T31" s="50"/>
      <c r="U31" s="50"/>
      <c r="V31" s="50"/>
      <c r="W31" s="50"/>
      <c r="X31" s="50"/>
      <c r="Y31" s="50">
        <v>40</v>
      </c>
      <c r="Z31" s="50"/>
      <c r="AA31" s="50"/>
    </row>
    <row r="32" spans="1:27" s="37" customFormat="1" ht="15.75">
      <c r="A32" s="47">
        <v>2.11</v>
      </c>
      <c r="B32" s="153" t="s">
        <v>58</v>
      </c>
      <c r="C32" s="156" t="s">
        <v>59</v>
      </c>
      <c r="D32" s="50">
        <v>276.05</v>
      </c>
      <c r="E32" s="50">
        <v>0.62009999999997945</v>
      </c>
      <c r="F32" s="50">
        <f t="shared" si="1"/>
        <v>276.67009999999999</v>
      </c>
      <c r="G32" s="50"/>
      <c r="H32" s="50">
        <v>2</v>
      </c>
      <c r="I32" s="50">
        <v>4.8</v>
      </c>
      <c r="J32" s="50">
        <v>45.03</v>
      </c>
      <c r="K32" s="50"/>
      <c r="L32" s="50"/>
      <c r="M32" s="50"/>
      <c r="N32" s="50">
        <v>31.26</v>
      </c>
      <c r="O32" s="50">
        <v>27.692700000000002</v>
      </c>
      <c r="P32" s="50">
        <v>40</v>
      </c>
      <c r="Q32" s="50"/>
      <c r="R32" s="50">
        <v>0.7</v>
      </c>
      <c r="S32" s="50"/>
      <c r="T32" s="50"/>
      <c r="U32" s="50">
        <v>18.757400000000001</v>
      </c>
      <c r="V32" s="50">
        <v>6.53</v>
      </c>
      <c r="W32" s="50"/>
      <c r="X32" s="50">
        <v>59.9</v>
      </c>
      <c r="Y32" s="50">
        <v>40</v>
      </c>
      <c r="Z32" s="50"/>
      <c r="AA32" s="50"/>
    </row>
    <row r="33" spans="1:27" s="33" customFormat="1" ht="15.75">
      <c r="A33" s="47">
        <v>2.12</v>
      </c>
      <c r="B33" s="153" t="s">
        <v>60</v>
      </c>
      <c r="C33" s="156" t="s">
        <v>61</v>
      </c>
      <c r="D33" s="50">
        <v>21.5</v>
      </c>
      <c r="E33" s="50">
        <v>0.89999999999999858</v>
      </c>
      <c r="F33" s="50">
        <f t="shared" si="1"/>
        <v>22.4</v>
      </c>
      <c r="G33" s="50"/>
      <c r="H33" s="50">
        <v>0.5</v>
      </c>
      <c r="I33" s="50">
        <v>0.5</v>
      </c>
      <c r="J33" s="50">
        <v>0.5</v>
      </c>
      <c r="K33" s="50">
        <v>0.5</v>
      </c>
      <c r="L33" s="50">
        <v>0.5</v>
      </c>
      <c r="M33" s="50">
        <v>0.5</v>
      </c>
      <c r="N33" s="50">
        <v>0.5</v>
      </c>
      <c r="O33" s="50"/>
      <c r="P33" s="50"/>
      <c r="Q33" s="50">
        <v>0.36</v>
      </c>
      <c r="R33" s="50">
        <v>0.5</v>
      </c>
      <c r="S33" s="50">
        <v>0.5</v>
      </c>
      <c r="T33" s="50">
        <v>0.5</v>
      </c>
      <c r="U33" s="50">
        <v>7</v>
      </c>
      <c r="V33" s="50">
        <v>1.04</v>
      </c>
      <c r="W33" s="50">
        <v>7</v>
      </c>
      <c r="X33" s="50">
        <v>0.5</v>
      </c>
      <c r="Y33" s="50">
        <v>0.5</v>
      </c>
      <c r="Z33" s="50">
        <v>0.5</v>
      </c>
      <c r="AA33" s="50">
        <v>0.5</v>
      </c>
    </row>
    <row r="34" spans="1:27" ht="15.75">
      <c r="A34" s="47">
        <v>2.13</v>
      </c>
      <c r="B34" s="153" t="s">
        <v>62</v>
      </c>
      <c r="C34" s="156" t="s">
        <v>63</v>
      </c>
      <c r="D34" s="50"/>
      <c r="E34" s="50"/>
      <c r="F34" s="50">
        <f t="shared" si="1"/>
        <v>921.23</v>
      </c>
      <c r="G34" s="50"/>
      <c r="H34" s="50"/>
      <c r="I34" s="50">
        <v>37.53</v>
      </c>
      <c r="J34" s="50">
        <v>47.04</v>
      </c>
      <c r="K34" s="50">
        <v>44.18</v>
      </c>
      <c r="L34" s="50">
        <v>28.19</v>
      </c>
      <c r="M34" s="50">
        <v>16.3</v>
      </c>
      <c r="N34" s="50">
        <v>65.540000000000006</v>
      </c>
      <c r="O34" s="50">
        <v>60.55</v>
      </c>
      <c r="P34" s="50">
        <v>79.55</v>
      </c>
      <c r="Q34" s="50">
        <v>32.32</v>
      </c>
      <c r="R34" s="50">
        <v>35.81</v>
      </c>
      <c r="S34" s="50">
        <v>19.399999999999999</v>
      </c>
      <c r="T34" s="50">
        <v>51.26</v>
      </c>
      <c r="U34" s="50">
        <v>64.260000000000005</v>
      </c>
      <c r="V34" s="50">
        <v>82.17</v>
      </c>
      <c r="W34" s="50">
        <v>79.67</v>
      </c>
      <c r="X34" s="50">
        <v>73.7</v>
      </c>
      <c r="Y34" s="50">
        <v>22.85</v>
      </c>
      <c r="Z34" s="50"/>
      <c r="AA34" s="50">
        <v>80.91</v>
      </c>
    </row>
    <row r="35" spans="1:27" ht="15.75">
      <c r="A35" s="47">
        <v>2.14</v>
      </c>
      <c r="B35" s="153" t="s">
        <v>64</v>
      </c>
      <c r="C35" s="156" t="s">
        <v>65</v>
      </c>
      <c r="D35" s="50">
        <v>204.35</v>
      </c>
      <c r="E35" s="50">
        <v>129.38</v>
      </c>
      <c r="F35" s="50">
        <f t="shared" si="1"/>
        <v>333.73</v>
      </c>
      <c r="G35" s="50">
        <v>161.22</v>
      </c>
      <c r="H35" s="50">
        <v>77.97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>
        <v>94.54</v>
      </c>
      <c r="AA35" s="50"/>
    </row>
    <row r="36" spans="1:27" s="36" customFormat="1" ht="15.75">
      <c r="A36" s="47">
        <v>2.15</v>
      </c>
      <c r="B36" s="153" t="s">
        <v>66</v>
      </c>
      <c r="C36" s="156" t="s">
        <v>67</v>
      </c>
      <c r="D36" s="50"/>
      <c r="E36" s="50"/>
      <c r="F36" s="157"/>
      <c r="G36" s="50">
        <v>1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s="35" customFormat="1" ht="31.5">
      <c r="A37" s="47">
        <v>2.16</v>
      </c>
      <c r="B37" s="153" t="s">
        <v>68</v>
      </c>
      <c r="C37" s="156" t="s">
        <v>69</v>
      </c>
      <c r="D37" s="50"/>
      <c r="E37" s="50"/>
      <c r="F37" s="50">
        <f>SUM(G37:AA37)</f>
        <v>35.769999999999996</v>
      </c>
      <c r="G37" s="50">
        <v>5.84</v>
      </c>
      <c r="H37" s="50">
        <v>1.68</v>
      </c>
      <c r="I37" s="50">
        <v>1.34</v>
      </c>
      <c r="J37" s="50">
        <v>0.2</v>
      </c>
      <c r="K37" s="50">
        <v>0.68</v>
      </c>
      <c r="L37" s="50">
        <v>0.2</v>
      </c>
      <c r="M37" s="50">
        <v>0.24</v>
      </c>
      <c r="N37" s="50">
        <v>0.2</v>
      </c>
      <c r="O37" s="50">
        <v>0.56999999999999995</v>
      </c>
      <c r="P37" s="50">
        <v>4</v>
      </c>
      <c r="Q37" s="50">
        <v>0.84</v>
      </c>
      <c r="R37" s="50">
        <v>0.28000000000000003</v>
      </c>
      <c r="S37" s="50">
        <v>0.24</v>
      </c>
      <c r="T37" s="50">
        <v>0.19</v>
      </c>
      <c r="U37" s="50">
        <v>6.5</v>
      </c>
      <c r="V37" s="50">
        <v>0.42</v>
      </c>
      <c r="W37" s="50">
        <v>5.82</v>
      </c>
      <c r="X37" s="50">
        <v>0.83</v>
      </c>
      <c r="Y37" s="50">
        <v>1.33</v>
      </c>
      <c r="Z37" s="50">
        <v>4.21</v>
      </c>
      <c r="AA37" s="50">
        <v>0.16</v>
      </c>
    </row>
    <row r="38" spans="1:27" ht="15.75">
      <c r="A38" s="47">
        <v>2.17</v>
      </c>
      <c r="B38" s="153" t="s">
        <v>70</v>
      </c>
      <c r="C38" s="156" t="s">
        <v>71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ht="15.75">
      <c r="A39" s="47">
        <v>2.1800000000000002</v>
      </c>
      <c r="B39" s="153" t="s">
        <v>72</v>
      </c>
      <c r="C39" s="156" t="s">
        <v>73</v>
      </c>
      <c r="D39" s="50"/>
      <c r="E39" s="50"/>
      <c r="F39" s="50">
        <f>SUM(G39:AA39)</f>
        <v>0.63</v>
      </c>
      <c r="G39" s="50"/>
      <c r="H39" s="50"/>
      <c r="I39" s="50"/>
      <c r="J39" s="50"/>
      <c r="K39" s="50"/>
      <c r="L39" s="50"/>
      <c r="M39" s="50"/>
      <c r="N39" s="50"/>
      <c r="O39" s="50"/>
      <c r="P39" s="50">
        <v>0.63</v>
      </c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ht="31.5">
      <c r="A40" s="47">
        <v>2.19</v>
      </c>
      <c r="B40" s="153" t="s">
        <v>74</v>
      </c>
      <c r="C40" s="156" t="s">
        <v>75</v>
      </c>
      <c r="D40" s="50">
        <v>90.18</v>
      </c>
      <c r="E40" s="50">
        <v>5.84</v>
      </c>
      <c r="F40" s="50">
        <f>SUM(G40:AA40)</f>
        <v>96.019999999999982</v>
      </c>
      <c r="G40" s="50">
        <v>4.3</v>
      </c>
      <c r="H40" s="50">
        <v>5.36</v>
      </c>
      <c r="I40" s="50">
        <v>3.13</v>
      </c>
      <c r="J40" s="50">
        <v>3.95</v>
      </c>
      <c r="K40" s="50">
        <v>6.22</v>
      </c>
      <c r="L40" s="50">
        <v>2.7</v>
      </c>
      <c r="M40" s="50">
        <v>5.56</v>
      </c>
      <c r="N40" s="50">
        <v>8.1999999999999993</v>
      </c>
      <c r="O40" s="50">
        <v>1.77</v>
      </c>
      <c r="P40" s="50">
        <v>6.84</v>
      </c>
      <c r="Q40" s="50">
        <v>1.05</v>
      </c>
      <c r="R40" s="50">
        <v>3.36</v>
      </c>
      <c r="S40" s="50">
        <v>4.55</v>
      </c>
      <c r="T40" s="50">
        <v>4.3499999999999996</v>
      </c>
      <c r="U40" s="50">
        <v>10.37</v>
      </c>
      <c r="V40" s="50">
        <v>1.1000000000000001</v>
      </c>
      <c r="W40" s="50">
        <v>7.26</v>
      </c>
      <c r="X40" s="50">
        <v>5.83</v>
      </c>
      <c r="Y40" s="50">
        <v>5.24</v>
      </c>
      <c r="Z40" s="50">
        <v>3.52</v>
      </c>
      <c r="AA40" s="50">
        <v>1.36</v>
      </c>
    </row>
    <row r="41" spans="1:27" ht="31.5">
      <c r="A41" s="47">
        <v>2.2000000000000002</v>
      </c>
      <c r="B41" s="153" t="s">
        <v>76</v>
      </c>
      <c r="C41" s="156" t="s">
        <v>77</v>
      </c>
      <c r="D41" s="50"/>
      <c r="E41" s="50"/>
      <c r="F41" s="50">
        <f>SUM(G41:AA41)</f>
        <v>52.510000000000005</v>
      </c>
      <c r="G41" s="50"/>
      <c r="H41" s="50"/>
      <c r="I41" s="50">
        <v>2.35</v>
      </c>
      <c r="J41" s="50"/>
      <c r="K41" s="50">
        <v>1.97</v>
      </c>
      <c r="L41" s="50">
        <v>0.97</v>
      </c>
      <c r="M41" s="50"/>
      <c r="N41" s="50">
        <v>2.93</v>
      </c>
      <c r="O41" s="50">
        <v>3.39</v>
      </c>
      <c r="P41" s="50">
        <v>5.98</v>
      </c>
      <c r="Q41" s="50">
        <v>4.5</v>
      </c>
      <c r="R41" s="50">
        <v>17.920000000000002</v>
      </c>
      <c r="S41" s="50">
        <v>6.04</v>
      </c>
      <c r="T41" s="50"/>
      <c r="U41" s="50"/>
      <c r="V41" s="50"/>
      <c r="W41" s="50"/>
      <c r="X41" s="50">
        <v>1.83</v>
      </c>
      <c r="Y41" s="50">
        <v>4.63</v>
      </c>
      <c r="Z41" s="50"/>
      <c r="AA41" s="50"/>
    </row>
    <row r="42" spans="1:27" ht="15.75">
      <c r="A42" s="47">
        <v>2.21</v>
      </c>
      <c r="B42" s="153" t="s">
        <v>78</v>
      </c>
      <c r="C42" s="156" t="s">
        <v>79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ht="31.5">
      <c r="A43" s="47">
        <v>2.2200000000000002</v>
      </c>
      <c r="B43" s="153" t="s">
        <v>80</v>
      </c>
      <c r="C43" s="156" t="s">
        <v>81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ht="15.75">
      <c r="A44" s="47">
        <v>2.23</v>
      </c>
      <c r="B44" s="153" t="s">
        <v>82</v>
      </c>
      <c r="C44" s="156" t="s">
        <v>83</v>
      </c>
      <c r="D44" s="50"/>
      <c r="E44" s="50"/>
      <c r="F44" s="50">
        <f>SUM(G44:AA44)</f>
        <v>0.59</v>
      </c>
      <c r="G44" s="50"/>
      <c r="H44" s="50"/>
      <c r="I44" s="50"/>
      <c r="J44" s="50"/>
      <c r="K44" s="50"/>
      <c r="L44" s="50"/>
      <c r="M44" s="50"/>
      <c r="N44" s="50"/>
      <c r="O44" s="50"/>
      <c r="P44" s="50">
        <v>0.59</v>
      </c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ht="31.5">
      <c r="A45" s="47">
        <v>2.2400000000000002</v>
      </c>
      <c r="B45" s="153" t="s">
        <v>84</v>
      </c>
      <c r="C45" s="156" t="s">
        <v>85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5.75">
      <c r="A46" s="47">
        <v>2.25</v>
      </c>
      <c r="B46" s="153" t="s">
        <v>86</v>
      </c>
      <c r="C46" s="156" t="s">
        <v>87</v>
      </c>
      <c r="D46" s="50"/>
      <c r="E46" s="50"/>
      <c r="F46" s="50">
        <f>SUM(G46:AA46)</f>
        <v>10.23</v>
      </c>
      <c r="G46" s="50"/>
      <c r="H46" s="50"/>
      <c r="I46" s="50">
        <v>0.82</v>
      </c>
      <c r="J46" s="50"/>
      <c r="K46" s="50">
        <v>0.21</v>
      </c>
      <c r="L46" s="50"/>
      <c r="M46" s="50"/>
      <c r="N46" s="50"/>
      <c r="O46" s="50">
        <v>1.6</v>
      </c>
      <c r="P46" s="50"/>
      <c r="Q46" s="50"/>
      <c r="R46" s="50">
        <v>1.22</v>
      </c>
      <c r="S46" s="50"/>
      <c r="T46" s="50"/>
      <c r="U46" s="50"/>
      <c r="V46" s="50"/>
      <c r="W46" s="50">
        <v>0.51</v>
      </c>
      <c r="X46" s="50">
        <v>2.13</v>
      </c>
      <c r="Y46" s="50">
        <v>1.94</v>
      </c>
      <c r="Z46" s="50">
        <v>1.8</v>
      </c>
      <c r="AA46" s="50"/>
    </row>
    <row r="47" spans="1:27" ht="15.75">
      <c r="A47" s="47">
        <v>2.2599999999999998</v>
      </c>
      <c r="B47" s="153" t="s">
        <v>88</v>
      </c>
      <c r="C47" s="156" t="s">
        <v>89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ht="15.75">
      <c r="A48" s="158">
        <v>3</v>
      </c>
      <c r="B48" s="159" t="s">
        <v>90</v>
      </c>
      <c r="C48" s="160" t="s">
        <v>91</v>
      </c>
      <c r="D48" s="83"/>
      <c r="E48" s="83"/>
      <c r="F48" s="50">
        <f>SUM(G48:AA48)</f>
        <v>1334.0299999999997</v>
      </c>
      <c r="G48" s="50">
        <v>0.92000000000000171</v>
      </c>
      <c r="H48" s="50">
        <v>201.44</v>
      </c>
      <c r="I48" s="50">
        <v>0.43999999999999773</v>
      </c>
      <c r="J48" s="50">
        <v>30.65</v>
      </c>
      <c r="K48" s="50">
        <v>282.51</v>
      </c>
      <c r="L48" s="50">
        <v>7.4</v>
      </c>
      <c r="M48" s="50">
        <v>48.05</v>
      </c>
      <c r="N48" s="50">
        <v>40.799999999999997</v>
      </c>
      <c r="O48" s="50">
        <v>0.32</v>
      </c>
      <c r="P48" s="50">
        <v>0.42000000000000171</v>
      </c>
      <c r="Q48" s="50">
        <v>9.24</v>
      </c>
      <c r="R48" s="50">
        <v>18.55</v>
      </c>
      <c r="S48" s="50">
        <v>331.87</v>
      </c>
      <c r="T48" s="50">
        <v>1.9999999999996021E-2</v>
      </c>
      <c r="U48" s="50">
        <v>0.57999999999999829</v>
      </c>
      <c r="V48" s="50">
        <v>2.33</v>
      </c>
      <c r="W48" s="50">
        <v>117.36</v>
      </c>
      <c r="X48" s="50">
        <v>12.11</v>
      </c>
      <c r="Y48" s="50">
        <v>0.89</v>
      </c>
      <c r="Z48" s="50">
        <v>13.09</v>
      </c>
      <c r="AA48" s="50">
        <v>215.04</v>
      </c>
    </row>
    <row r="49" spans="1:27" ht="15.75">
      <c r="A49" s="158">
        <v>4</v>
      </c>
      <c r="B49" s="159" t="s">
        <v>92</v>
      </c>
      <c r="C49" s="160" t="s">
        <v>93</v>
      </c>
      <c r="D49" s="83"/>
      <c r="E49" s="83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1:27" ht="15.75">
      <c r="A50" s="158">
        <v>5</v>
      </c>
      <c r="B50" s="159" t="s">
        <v>94</v>
      </c>
      <c r="C50" s="160" t="s">
        <v>95</v>
      </c>
      <c r="D50" s="83"/>
      <c r="E50" s="83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1:27" ht="15.75">
      <c r="A51" s="158">
        <v>6</v>
      </c>
      <c r="B51" s="159" t="s">
        <v>96</v>
      </c>
      <c r="C51" s="160" t="s">
        <v>97</v>
      </c>
      <c r="D51" s="83"/>
      <c r="E51" s="83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</row>
    <row r="52" spans="1:27" ht="15.75">
      <c r="A52" s="158" t="s">
        <v>268</v>
      </c>
      <c r="B52" s="159" t="s">
        <v>269</v>
      </c>
      <c r="C52" s="160"/>
      <c r="D52" s="83"/>
      <c r="E52" s="83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</row>
    <row r="53" spans="1:27" ht="15.75">
      <c r="A53" s="158">
        <v>1</v>
      </c>
      <c r="B53" s="159" t="s">
        <v>270</v>
      </c>
      <c r="C53" s="160" t="s">
        <v>271</v>
      </c>
      <c r="D53" s="83"/>
      <c r="E53" s="83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</row>
    <row r="54" spans="1:27" ht="47.25">
      <c r="A54" s="158">
        <v>2</v>
      </c>
      <c r="B54" s="161" t="s">
        <v>272</v>
      </c>
      <c r="C54" s="160" t="s">
        <v>273</v>
      </c>
      <c r="D54" s="83"/>
      <c r="E54" s="83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s="42" customFormat="1" ht="15.75">
      <c r="A55" s="158">
        <v>3</v>
      </c>
      <c r="B55" s="161" t="s">
        <v>274</v>
      </c>
      <c r="C55" s="160" t="s">
        <v>275</v>
      </c>
      <c r="D55" s="83"/>
      <c r="E55" s="83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1:27" ht="15.75">
      <c r="A56" s="158">
        <v>4</v>
      </c>
      <c r="B56" s="159" t="s">
        <v>276</v>
      </c>
      <c r="C56" s="160" t="s">
        <v>277</v>
      </c>
      <c r="D56" s="83"/>
      <c r="E56" s="83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ht="15.75">
      <c r="A57" s="158">
        <v>5</v>
      </c>
      <c r="B57" s="159" t="s">
        <v>278</v>
      </c>
      <c r="C57" s="160" t="s">
        <v>279</v>
      </c>
      <c r="D57" s="83"/>
      <c r="E57" s="83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</row>
    <row r="58" spans="1:27" ht="47.25">
      <c r="A58" s="158">
        <v>6</v>
      </c>
      <c r="B58" s="161" t="s">
        <v>280</v>
      </c>
      <c r="C58" s="160" t="s">
        <v>281</v>
      </c>
      <c r="D58" s="83"/>
      <c r="E58" s="83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</row>
    <row r="59" spans="1:27" s="42" customFormat="1" ht="15.75">
      <c r="A59" s="158">
        <v>7</v>
      </c>
      <c r="B59" s="159" t="s">
        <v>282</v>
      </c>
      <c r="C59" s="160" t="s">
        <v>283</v>
      </c>
      <c r="D59" s="83"/>
      <c r="E59" s="83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</row>
    <row r="60" spans="1:27" ht="15.75">
      <c r="A60" s="158">
        <v>8</v>
      </c>
      <c r="B60" s="159" t="s">
        <v>284</v>
      </c>
      <c r="C60" s="160" t="s">
        <v>285</v>
      </c>
      <c r="D60" s="83"/>
      <c r="E60" s="83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</row>
    <row r="61" spans="1:27" s="42" customFormat="1" ht="47.25">
      <c r="A61" s="162">
        <v>9</v>
      </c>
      <c r="B61" s="163" t="s">
        <v>286</v>
      </c>
      <c r="C61" s="164" t="s">
        <v>287</v>
      </c>
      <c r="D61" s="91"/>
      <c r="E61" s="91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27" s="42" customFormat="1" ht="15.75">
      <c r="A62" s="165" t="s">
        <v>98</v>
      </c>
      <c r="B62" s="165"/>
      <c r="C62" s="5"/>
      <c r="D62" s="142"/>
      <c r="E62" s="166"/>
      <c r="F62" s="167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</row>
    <row r="63" spans="1:27" s="42" customFormat="1" ht="15.75">
      <c r="A63" s="168"/>
      <c r="B63" s="169"/>
      <c r="C63" s="170"/>
      <c r="D63" s="166"/>
      <c r="E63" s="166"/>
      <c r="F63" s="167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</row>
    <row r="64" spans="1:27" ht="15.75">
      <c r="E64" s="5"/>
    </row>
    <row r="66" spans="20:20">
      <c r="T66"/>
    </row>
    <row r="67" spans="20:20">
      <c r="T67"/>
    </row>
    <row r="68" spans="20:20">
      <c r="T68"/>
    </row>
    <row r="69" spans="20:20">
      <c r="T69"/>
    </row>
    <row r="70" spans="20:20">
      <c r="T70"/>
    </row>
    <row r="71" spans="20:20">
      <c r="T71"/>
    </row>
    <row r="72" spans="20:20">
      <c r="T72"/>
    </row>
    <row r="73" spans="20:20">
      <c r="T73"/>
    </row>
    <row r="74" spans="20:20">
      <c r="T74"/>
    </row>
    <row r="75" spans="20:20">
      <c r="T75"/>
    </row>
    <row r="76" spans="20:20">
      <c r="T76"/>
    </row>
    <row r="77" spans="20:20">
      <c r="T77"/>
    </row>
    <row r="78" spans="20:20">
      <c r="T78"/>
    </row>
    <row r="79" spans="20:20">
      <c r="T79"/>
    </row>
    <row r="80" spans="20:20">
      <c r="T80"/>
    </row>
    <row r="81" spans="20:20">
      <c r="T81"/>
    </row>
    <row r="82" spans="20:20">
      <c r="T82"/>
    </row>
    <row r="83" spans="20:20">
      <c r="T83"/>
    </row>
    <row r="84" spans="20:20">
      <c r="T84"/>
    </row>
    <row r="85" spans="20:20">
      <c r="T85"/>
    </row>
    <row r="86" spans="20:20">
      <c r="T86"/>
    </row>
    <row r="87" spans="20:20">
      <c r="T87"/>
    </row>
    <row r="88" spans="20:20">
      <c r="T88"/>
    </row>
    <row r="89" spans="20:20">
      <c r="T89"/>
    </row>
    <row r="90" spans="20:20">
      <c r="T90"/>
    </row>
    <row r="91" spans="20:20">
      <c r="T91"/>
    </row>
    <row r="92" spans="20:20">
      <c r="T92"/>
    </row>
    <row r="93" spans="20:20">
      <c r="T93"/>
    </row>
    <row r="94" spans="20:20">
      <c r="T94"/>
    </row>
    <row r="95" spans="20:20">
      <c r="T95"/>
    </row>
    <row r="96" spans="20:20">
      <c r="T96"/>
    </row>
    <row r="97" spans="20:20">
      <c r="T97"/>
    </row>
    <row r="98" spans="20:20">
      <c r="T98"/>
    </row>
    <row r="99" spans="20:20">
      <c r="T99"/>
    </row>
    <row r="100" spans="20:20">
      <c r="T100"/>
    </row>
    <row r="101" spans="20:20">
      <c r="T101"/>
    </row>
    <row r="102" spans="20:20">
      <c r="T102"/>
    </row>
    <row r="103" spans="20:20">
      <c r="T103"/>
    </row>
    <row r="104" spans="20:20">
      <c r="T104"/>
    </row>
    <row r="105" spans="20:20">
      <c r="T105"/>
    </row>
    <row r="106" spans="20:20">
      <c r="T106"/>
    </row>
    <row r="107" spans="20:20">
      <c r="T107"/>
    </row>
    <row r="108" spans="20:20">
      <c r="T108"/>
    </row>
    <row r="109" spans="20:20">
      <c r="T109"/>
    </row>
    <row r="110" spans="20:20">
      <c r="T110"/>
    </row>
    <row r="111" spans="20:20">
      <c r="T111"/>
    </row>
    <row r="112" spans="20:20">
      <c r="T112"/>
    </row>
    <row r="113" spans="20:20">
      <c r="T113"/>
    </row>
    <row r="114" spans="20:20">
      <c r="T114"/>
    </row>
    <row r="115" spans="20:20">
      <c r="T115"/>
    </row>
    <row r="116" spans="20:20">
      <c r="T116"/>
    </row>
    <row r="117" spans="20:20">
      <c r="T117"/>
    </row>
    <row r="118" spans="20:20">
      <c r="T118"/>
    </row>
    <row r="119" spans="20:20">
      <c r="T119"/>
    </row>
    <row r="120" spans="20:20">
      <c r="T120"/>
    </row>
    <row r="121" spans="20:20">
      <c r="T121"/>
    </row>
    <row r="122" spans="20:20">
      <c r="T122"/>
    </row>
    <row r="123" spans="20:20">
      <c r="T123"/>
    </row>
    <row r="124" spans="20:20">
      <c r="T124"/>
    </row>
    <row r="125" spans="20:20">
      <c r="T125"/>
    </row>
    <row r="126" spans="20:20">
      <c r="T126"/>
    </row>
    <row r="127" spans="20:20">
      <c r="T127"/>
    </row>
    <row r="128" spans="20:20">
      <c r="T128"/>
    </row>
    <row r="129" spans="20:20">
      <c r="T129"/>
    </row>
    <row r="130" spans="20:20">
      <c r="T130"/>
    </row>
    <row r="131" spans="20:20">
      <c r="T131"/>
    </row>
    <row r="132" spans="20:20">
      <c r="T132"/>
    </row>
    <row r="133" spans="20:20">
      <c r="T133"/>
    </row>
    <row r="134" spans="20:20">
      <c r="T134"/>
    </row>
    <row r="135" spans="20:20">
      <c r="T135"/>
    </row>
    <row r="136" spans="20:20">
      <c r="T136"/>
    </row>
    <row r="137" spans="20:20">
      <c r="T137"/>
    </row>
    <row r="138" spans="20:20">
      <c r="T138"/>
    </row>
    <row r="139" spans="20:20">
      <c r="T139"/>
    </row>
    <row r="140" spans="20:20">
      <c r="T140"/>
    </row>
    <row r="141" spans="20:20">
      <c r="T141"/>
    </row>
    <row r="142" spans="20:20">
      <c r="T142"/>
    </row>
    <row r="143" spans="20:20">
      <c r="T143"/>
    </row>
    <row r="144" spans="20:20">
      <c r="T144"/>
    </row>
    <row r="145" spans="20:20">
      <c r="T145"/>
    </row>
    <row r="146" spans="20:20">
      <c r="T146"/>
    </row>
    <row r="147" spans="20:20">
      <c r="T147"/>
    </row>
    <row r="148" spans="20:20">
      <c r="T148"/>
    </row>
    <row r="149" spans="20:20">
      <c r="T149"/>
    </row>
    <row r="150" spans="20:20">
      <c r="T150"/>
    </row>
    <row r="151" spans="20:20">
      <c r="T151"/>
    </row>
    <row r="152" spans="20:20">
      <c r="T152"/>
    </row>
    <row r="153" spans="20:20">
      <c r="T153"/>
    </row>
    <row r="154" spans="20:20">
      <c r="T154"/>
    </row>
    <row r="155" spans="20:20">
      <c r="T155"/>
    </row>
    <row r="156" spans="20:20">
      <c r="T156"/>
    </row>
    <row r="157" spans="20:20">
      <c r="T157"/>
    </row>
    <row r="158" spans="20:20">
      <c r="T158"/>
    </row>
    <row r="159" spans="20:20">
      <c r="T159"/>
    </row>
    <row r="160" spans="20:20">
      <c r="T160"/>
    </row>
    <row r="161" spans="20:20">
      <c r="T161"/>
    </row>
    <row r="162" spans="20:20">
      <c r="T162"/>
    </row>
    <row r="163" spans="20:20">
      <c r="T163"/>
    </row>
    <row r="164" spans="20:20">
      <c r="T164"/>
    </row>
    <row r="165" spans="20:20">
      <c r="T165"/>
    </row>
    <row r="166" spans="20:20">
      <c r="T166"/>
    </row>
    <row r="167" spans="20:20">
      <c r="T167"/>
    </row>
    <row r="168" spans="20:20">
      <c r="T168"/>
    </row>
    <row r="169" spans="20:20">
      <c r="T169"/>
    </row>
    <row r="170" spans="20:20">
      <c r="T170"/>
    </row>
    <row r="171" spans="20:20">
      <c r="T171"/>
    </row>
    <row r="172" spans="20:20">
      <c r="T172"/>
    </row>
    <row r="173" spans="20:20">
      <c r="T173"/>
    </row>
    <row r="174" spans="20:20">
      <c r="T174"/>
    </row>
    <row r="175" spans="20:20">
      <c r="T175"/>
    </row>
    <row r="176" spans="20:20">
      <c r="T176"/>
    </row>
    <row r="177" spans="20:20">
      <c r="T177"/>
    </row>
    <row r="178" spans="20:20">
      <c r="T178"/>
    </row>
    <row r="179" spans="20:20">
      <c r="T179"/>
    </row>
    <row r="180" spans="20:20">
      <c r="T180"/>
    </row>
    <row r="181" spans="20:20">
      <c r="T181"/>
    </row>
    <row r="182" spans="20:20">
      <c r="T182"/>
    </row>
    <row r="183" spans="20:20">
      <c r="T183"/>
    </row>
    <row r="184" spans="20:20">
      <c r="T184"/>
    </row>
    <row r="185" spans="20:20">
      <c r="T185"/>
    </row>
    <row r="186" spans="20:20">
      <c r="T186"/>
    </row>
    <row r="187" spans="20:20">
      <c r="T187"/>
    </row>
    <row r="188" spans="20:20">
      <c r="T188"/>
    </row>
    <row r="189" spans="20:20">
      <c r="T189"/>
    </row>
    <row r="190" spans="20:20">
      <c r="T190"/>
    </row>
    <row r="191" spans="20:20">
      <c r="T191"/>
    </row>
    <row r="192" spans="20:20">
      <c r="T192"/>
    </row>
    <row r="193" spans="20:20">
      <c r="T193"/>
    </row>
    <row r="194" spans="20:20">
      <c r="T194"/>
    </row>
    <row r="195" spans="20:20">
      <c r="T195"/>
    </row>
    <row r="196" spans="20:20">
      <c r="T196"/>
    </row>
    <row r="197" spans="20:20">
      <c r="T197"/>
    </row>
    <row r="198" spans="20:20">
      <c r="T198"/>
    </row>
    <row r="199" spans="20:20">
      <c r="T199"/>
    </row>
    <row r="200" spans="20:20">
      <c r="T200"/>
    </row>
    <row r="201" spans="20:20">
      <c r="T201"/>
    </row>
    <row r="202" spans="20:20">
      <c r="T202"/>
    </row>
    <row r="203" spans="20:20">
      <c r="T203"/>
    </row>
    <row r="204" spans="20:20">
      <c r="T204"/>
    </row>
    <row r="205" spans="20:20">
      <c r="T205"/>
    </row>
    <row r="206" spans="20:20">
      <c r="T206"/>
    </row>
    <row r="207" spans="20:20">
      <c r="T207"/>
    </row>
    <row r="208" spans="20:20">
      <c r="T208"/>
    </row>
    <row r="209" spans="20:20">
      <c r="T209"/>
    </row>
    <row r="210" spans="20:20">
      <c r="T210"/>
    </row>
    <row r="211" spans="20:20">
      <c r="T211"/>
    </row>
    <row r="212" spans="20:20">
      <c r="T212"/>
    </row>
    <row r="213" spans="20:20">
      <c r="T213"/>
    </row>
    <row r="214" spans="20:20">
      <c r="T214"/>
    </row>
    <row r="215" spans="20:20">
      <c r="T215"/>
    </row>
    <row r="216" spans="20:20">
      <c r="T216"/>
    </row>
    <row r="217" spans="20:20">
      <c r="T217"/>
    </row>
    <row r="218" spans="20:20">
      <c r="T218"/>
    </row>
    <row r="219" spans="20:20">
      <c r="T219"/>
    </row>
    <row r="220" spans="20:20">
      <c r="T220"/>
    </row>
    <row r="221" spans="20:20">
      <c r="T221"/>
    </row>
    <row r="222" spans="20:20">
      <c r="T222"/>
    </row>
    <row r="223" spans="20:20">
      <c r="T223"/>
    </row>
    <row r="224" spans="20:20">
      <c r="T224"/>
    </row>
    <row r="225" spans="20:20">
      <c r="T225"/>
    </row>
    <row r="226" spans="20:20">
      <c r="T226"/>
    </row>
    <row r="227" spans="20:20">
      <c r="T227"/>
    </row>
    <row r="228" spans="20:20">
      <c r="T228"/>
    </row>
    <row r="229" spans="20:20">
      <c r="T229"/>
    </row>
    <row r="230" spans="20:20">
      <c r="T230"/>
    </row>
    <row r="231" spans="20:20">
      <c r="T231"/>
    </row>
    <row r="232" spans="20:20">
      <c r="T232"/>
    </row>
    <row r="233" spans="20:20">
      <c r="T233"/>
    </row>
    <row r="234" spans="20:20">
      <c r="T234"/>
    </row>
    <row r="235" spans="20:20">
      <c r="T235"/>
    </row>
    <row r="236" spans="20:20">
      <c r="T236"/>
    </row>
    <row r="237" spans="20:20">
      <c r="T237"/>
    </row>
    <row r="238" spans="20:20">
      <c r="T238"/>
    </row>
    <row r="239" spans="20:20">
      <c r="T239"/>
    </row>
    <row r="240" spans="20:20">
      <c r="T240"/>
    </row>
    <row r="241" spans="20:20">
      <c r="T241"/>
    </row>
    <row r="242" spans="20:20">
      <c r="T242"/>
    </row>
    <row r="243" spans="20:20">
      <c r="T243"/>
    </row>
    <row r="244" spans="20:20">
      <c r="T244"/>
    </row>
    <row r="245" spans="20:20">
      <c r="T245"/>
    </row>
    <row r="246" spans="20:20">
      <c r="T246"/>
    </row>
    <row r="247" spans="20:20">
      <c r="T247"/>
    </row>
    <row r="248" spans="20:20">
      <c r="T248"/>
    </row>
    <row r="249" spans="20:20">
      <c r="T249"/>
    </row>
    <row r="250" spans="20:20">
      <c r="T250"/>
    </row>
    <row r="251" spans="20:20">
      <c r="T251"/>
    </row>
    <row r="252" spans="20:20">
      <c r="T252"/>
    </row>
    <row r="253" spans="20:20">
      <c r="T253"/>
    </row>
    <row r="254" spans="20:20">
      <c r="T254"/>
    </row>
    <row r="255" spans="20:20">
      <c r="T255"/>
    </row>
    <row r="256" spans="20:20">
      <c r="T256"/>
    </row>
    <row r="257" spans="20:20">
      <c r="T257"/>
    </row>
    <row r="258" spans="20:20">
      <c r="T258"/>
    </row>
    <row r="259" spans="20:20">
      <c r="T259"/>
    </row>
    <row r="260" spans="20:20">
      <c r="T260"/>
    </row>
    <row r="261" spans="20:20">
      <c r="T261"/>
    </row>
    <row r="262" spans="20:20">
      <c r="T262"/>
    </row>
    <row r="263" spans="20:20">
      <c r="T263"/>
    </row>
    <row r="264" spans="20:20">
      <c r="T264"/>
    </row>
    <row r="265" spans="20:20">
      <c r="T265"/>
    </row>
    <row r="266" spans="20:20">
      <c r="T266"/>
    </row>
    <row r="267" spans="20:20">
      <c r="T267"/>
    </row>
    <row r="268" spans="20:20">
      <c r="T268"/>
    </row>
    <row r="269" spans="20:20">
      <c r="T269"/>
    </row>
    <row r="270" spans="20:20">
      <c r="T270"/>
    </row>
    <row r="271" spans="20:20">
      <c r="T271"/>
    </row>
    <row r="272" spans="20:20">
      <c r="T272"/>
    </row>
    <row r="273" spans="20:20">
      <c r="T273"/>
    </row>
    <row r="274" spans="20:20">
      <c r="T274"/>
    </row>
    <row r="275" spans="20:20">
      <c r="T275"/>
    </row>
    <row r="276" spans="20:20">
      <c r="T276"/>
    </row>
    <row r="277" spans="20:20">
      <c r="T277"/>
    </row>
    <row r="278" spans="20:20">
      <c r="T278"/>
    </row>
    <row r="279" spans="20:20">
      <c r="T279"/>
    </row>
    <row r="280" spans="20:20">
      <c r="T280"/>
    </row>
    <row r="281" spans="20:20">
      <c r="T281"/>
    </row>
    <row r="282" spans="20:20">
      <c r="T282"/>
    </row>
    <row r="283" spans="20:20">
      <c r="T283"/>
    </row>
    <row r="284" spans="20:20">
      <c r="T284"/>
    </row>
    <row r="285" spans="20:20">
      <c r="T285"/>
    </row>
    <row r="286" spans="20:20">
      <c r="T286"/>
    </row>
    <row r="287" spans="20:20">
      <c r="T287"/>
    </row>
    <row r="288" spans="20:20">
      <c r="T288"/>
    </row>
    <row r="289" spans="20:20">
      <c r="T289"/>
    </row>
    <row r="290" spans="20:20">
      <c r="T290"/>
    </row>
    <row r="291" spans="20:20">
      <c r="T291"/>
    </row>
    <row r="292" spans="20:20">
      <c r="T292"/>
    </row>
    <row r="293" spans="20:20">
      <c r="T293"/>
    </row>
    <row r="294" spans="20:20">
      <c r="T294"/>
    </row>
    <row r="295" spans="20:20">
      <c r="T295"/>
    </row>
    <row r="296" spans="20:20">
      <c r="T296"/>
    </row>
    <row r="297" spans="20:20">
      <c r="T297"/>
    </row>
    <row r="298" spans="20:20">
      <c r="T298"/>
    </row>
    <row r="299" spans="20:20">
      <c r="T299"/>
    </row>
    <row r="300" spans="20:20">
      <c r="T300"/>
    </row>
    <row r="301" spans="20:20">
      <c r="T301"/>
    </row>
    <row r="302" spans="20:20">
      <c r="T302"/>
    </row>
    <row r="303" spans="20:20">
      <c r="T303"/>
    </row>
    <row r="304" spans="20:20">
      <c r="T304"/>
    </row>
  </sheetData>
  <mergeCells count="8">
    <mergeCell ref="A2:AA2"/>
    <mergeCell ref="A4:A5"/>
    <mergeCell ref="B4:B5"/>
    <mergeCell ref="C4:C5"/>
    <mergeCell ref="D4:D5"/>
    <mergeCell ref="E4:E5"/>
    <mergeCell ref="F4:F5"/>
    <mergeCell ref="G4:AA4"/>
  </mergeCells>
  <phoneticPr fontId="2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7"/>
  <sheetViews>
    <sheetView workbookViewId="0">
      <selection activeCell="A2" sqref="A2:Y2"/>
    </sheetView>
  </sheetViews>
  <sheetFormatPr defaultColWidth="9" defaultRowHeight="15.75"/>
  <cols>
    <col min="1" max="1" width="5.140625" style="10" customWidth="1"/>
    <col min="2" max="2" width="25" style="10" customWidth="1"/>
    <col min="3" max="3" width="10.140625" style="10" customWidth="1"/>
    <col min="4" max="4" width="11.42578125" style="10" customWidth="1"/>
    <col min="5" max="6" width="8.42578125" style="10" bestFit="1" customWidth="1"/>
    <col min="7" max="7" width="9.5703125" style="10" bestFit="1" customWidth="1"/>
    <col min="8" max="8" width="8.42578125" style="10" bestFit="1" customWidth="1"/>
    <col min="9" max="9" width="7.42578125" style="10" customWidth="1"/>
    <col min="10" max="10" width="8.85546875" style="10" customWidth="1"/>
    <col min="11" max="11" width="7.7109375" style="10" customWidth="1"/>
    <col min="12" max="12" width="7.42578125" style="10" bestFit="1" customWidth="1"/>
    <col min="13" max="13" width="6.42578125" style="10" customWidth="1"/>
    <col min="14" max="14" width="7.5703125" style="10" customWidth="1"/>
    <col min="15" max="15" width="7.7109375" style="10" customWidth="1"/>
    <col min="16" max="16" width="6.5703125" style="10" customWidth="1"/>
    <col min="17" max="17" width="7.5703125" style="10" customWidth="1"/>
    <col min="18" max="18" width="7.42578125" style="10" customWidth="1"/>
    <col min="19" max="19" width="8" style="10" customWidth="1"/>
    <col min="20" max="20" width="7.42578125" style="10" customWidth="1"/>
    <col min="21" max="21" width="7.140625" style="10" customWidth="1"/>
    <col min="22" max="23" width="7.42578125" style="10" customWidth="1"/>
    <col min="24" max="24" width="7.28515625" style="10" customWidth="1"/>
    <col min="25" max="25" width="8.42578125" style="10" customWidth="1"/>
    <col min="26" max="16384" width="9" style="10"/>
  </cols>
  <sheetData>
    <row r="1" spans="1:27">
      <c r="A1" s="15" t="s">
        <v>106</v>
      </c>
      <c r="B1" s="5"/>
      <c r="C1" s="172"/>
      <c r="E1" s="172"/>
      <c r="F1" s="172"/>
      <c r="G1" s="172"/>
      <c r="H1" s="5"/>
    </row>
    <row r="2" spans="1:27" ht="18.75">
      <c r="A2" s="628" t="s">
        <v>288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</row>
    <row r="3" spans="1:27">
      <c r="A3" s="5"/>
      <c r="B3" s="16"/>
      <c r="C3" s="16"/>
      <c r="D3" s="17"/>
      <c r="E3" s="17"/>
      <c r="G3" s="173"/>
      <c r="H3" s="173"/>
      <c r="W3" s="173" t="s">
        <v>1</v>
      </c>
    </row>
    <row r="4" spans="1:27" ht="19.5" customHeight="1">
      <c r="A4" s="629" t="s">
        <v>2</v>
      </c>
      <c r="B4" s="629" t="s">
        <v>107</v>
      </c>
      <c r="C4" s="629" t="s">
        <v>4</v>
      </c>
      <c r="D4" s="622" t="s">
        <v>5</v>
      </c>
      <c r="E4" s="629" t="s">
        <v>289</v>
      </c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</row>
    <row r="5" spans="1:27" ht="63">
      <c r="A5" s="629"/>
      <c r="B5" s="629"/>
      <c r="C5" s="629"/>
      <c r="D5" s="622"/>
      <c r="E5" s="25" t="s">
        <v>170</v>
      </c>
      <c r="F5" s="25" t="s">
        <v>240</v>
      </c>
      <c r="G5" s="25" t="s">
        <v>169</v>
      </c>
      <c r="H5" s="25" t="s">
        <v>178</v>
      </c>
      <c r="I5" s="25" t="s">
        <v>167</v>
      </c>
      <c r="J5" s="25" t="s">
        <v>184</v>
      </c>
      <c r="K5" s="25" t="s">
        <v>168</v>
      </c>
      <c r="L5" s="25" t="s">
        <v>185</v>
      </c>
      <c r="M5" s="25" t="s">
        <v>183</v>
      </c>
      <c r="N5" s="25" t="s">
        <v>186</v>
      </c>
      <c r="O5" s="25" t="s">
        <v>177</v>
      </c>
      <c r="P5" s="25" t="s">
        <v>172</v>
      </c>
      <c r="Q5" s="25" t="s">
        <v>187</v>
      </c>
      <c r="R5" s="25" t="s">
        <v>166</v>
      </c>
      <c r="S5" s="25" t="s">
        <v>175</v>
      </c>
      <c r="T5" s="25" t="s">
        <v>165</v>
      </c>
      <c r="U5" s="25" t="s">
        <v>176</v>
      </c>
      <c r="V5" s="25" t="s">
        <v>193</v>
      </c>
      <c r="W5" s="25" t="s">
        <v>174</v>
      </c>
      <c r="X5" s="25" t="s">
        <v>241</v>
      </c>
      <c r="Y5" s="25" t="s">
        <v>173</v>
      </c>
    </row>
    <row r="6" spans="1:27" ht="31.5">
      <c r="A6" s="18" t="s">
        <v>108</v>
      </c>
      <c r="B6" s="18" t="s">
        <v>109</v>
      </c>
      <c r="C6" s="18" t="s">
        <v>110</v>
      </c>
      <c r="D6" s="19" t="s">
        <v>290</v>
      </c>
      <c r="E6" s="8">
        <v>-5</v>
      </c>
      <c r="F6" s="8">
        <v>-6</v>
      </c>
      <c r="G6" s="8">
        <v>-7</v>
      </c>
      <c r="H6" s="8">
        <v>-8</v>
      </c>
      <c r="I6" s="14">
        <v>-9</v>
      </c>
      <c r="J6" s="14">
        <v>-10</v>
      </c>
      <c r="K6" s="14">
        <v>-11</v>
      </c>
      <c r="L6" s="14">
        <v>-12</v>
      </c>
      <c r="M6" s="14">
        <v>-13</v>
      </c>
      <c r="N6" s="14">
        <v>-14</v>
      </c>
      <c r="O6" s="14">
        <v>-15</v>
      </c>
      <c r="P6" s="14">
        <v>-16</v>
      </c>
      <c r="Q6" s="14">
        <v>-17</v>
      </c>
      <c r="R6" s="14">
        <v>-18</v>
      </c>
      <c r="S6" s="14">
        <v>-19</v>
      </c>
      <c r="T6" s="14">
        <v>-20</v>
      </c>
      <c r="U6" s="14">
        <v>-21</v>
      </c>
      <c r="V6" s="14">
        <v>-22</v>
      </c>
      <c r="W6" s="14">
        <v>-23</v>
      </c>
      <c r="X6" s="14">
        <v>-24</v>
      </c>
      <c r="Y6" s="14">
        <v>-25</v>
      </c>
    </row>
    <row r="7" spans="1:27">
      <c r="A7" s="174" t="s">
        <v>111</v>
      </c>
      <c r="B7" s="174" t="s">
        <v>7</v>
      </c>
      <c r="C7" s="175"/>
      <c r="D7" s="79">
        <v>122463.6</v>
      </c>
      <c r="E7" s="79">
        <v>1420</v>
      </c>
      <c r="F7" s="79">
        <v>4394.8999999999996</v>
      </c>
      <c r="G7" s="79">
        <v>14028.07</v>
      </c>
      <c r="H7" s="79">
        <v>4066.1</v>
      </c>
      <c r="I7" s="79">
        <v>6742.4</v>
      </c>
      <c r="J7" s="79">
        <v>32397.3</v>
      </c>
      <c r="K7" s="79">
        <v>1046.8</v>
      </c>
      <c r="L7" s="79">
        <v>3118.6</v>
      </c>
      <c r="M7" s="79">
        <v>867.8</v>
      </c>
      <c r="N7" s="79">
        <v>1676.2</v>
      </c>
      <c r="O7" s="79">
        <v>2822.89</v>
      </c>
      <c r="P7" s="79">
        <v>545.6</v>
      </c>
      <c r="Q7" s="79">
        <v>8115.6</v>
      </c>
      <c r="R7" s="79">
        <v>3791.59</v>
      </c>
      <c r="S7" s="79">
        <v>4035.75</v>
      </c>
      <c r="T7" s="79">
        <v>6927.1</v>
      </c>
      <c r="U7" s="79">
        <v>5126.7</v>
      </c>
      <c r="V7" s="79">
        <v>5787.9</v>
      </c>
      <c r="W7" s="79">
        <v>2668.9</v>
      </c>
      <c r="X7" s="79">
        <v>1661.1</v>
      </c>
      <c r="Y7" s="79">
        <v>11222.3</v>
      </c>
    </row>
    <row r="8" spans="1:27" s="177" customFormat="1" ht="31.5">
      <c r="A8" s="55">
        <v>1</v>
      </c>
      <c r="B8" s="56" t="s">
        <v>112</v>
      </c>
      <c r="C8" s="75" t="s">
        <v>113</v>
      </c>
      <c r="D8" s="176">
        <f t="shared" ref="D8:D13" si="0">SUM(E8:Y8)</f>
        <v>1849.0300000000002</v>
      </c>
      <c r="E8" s="176">
        <v>31.46</v>
      </c>
      <c r="F8" s="176">
        <v>68.45</v>
      </c>
      <c r="G8" s="176">
        <v>19.53</v>
      </c>
      <c r="H8" s="176">
        <v>62.27</v>
      </c>
      <c r="I8" s="176">
        <v>42.61</v>
      </c>
      <c r="J8" s="176">
        <v>92.01</v>
      </c>
      <c r="K8" s="176">
        <v>2.6</v>
      </c>
      <c r="L8" s="176">
        <v>298.97000000000003</v>
      </c>
      <c r="M8" s="176">
        <v>43.61</v>
      </c>
      <c r="N8" s="176">
        <v>81.31</v>
      </c>
      <c r="O8" s="176">
        <v>35.68</v>
      </c>
      <c r="P8" s="176">
        <v>4.41</v>
      </c>
      <c r="Q8" s="176">
        <v>48.85</v>
      </c>
      <c r="R8" s="176">
        <v>48.97</v>
      </c>
      <c r="S8" s="176">
        <v>122.44</v>
      </c>
      <c r="T8" s="176">
        <v>313.3</v>
      </c>
      <c r="U8" s="176">
        <v>152.88999999999999</v>
      </c>
      <c r="V8" s="176">
        <v>194.49</v>
      </c>
      <c r="W8" s="176">
        <v>52.83</v>
      </c>
      <c r="X8" s="176">
        <v>101.64</v>
      </c>
      <c r="Y8" s="176">
        <v>30.71</v>
      </c>
      <c r="AA8" s="178"/>
    </row>
    <row r="9" spans="1:27" ht="31.5">
      <c r="A9" s="47" t="s">
        <v>10</v>
      </c>
      <c r="B9" s="48" t="s">
        <v>11</v>
      </c>
      <c r="C9" s="49" t="s">
        <v>114</v>
      </c>
      <c r="D9" s="50">
        <f t="shared" si="0"/>
        <v>84.539999999999992</v>
      </c>
      <c r="E9" s="50">
        <v>20.88</v>
      </c>
      <c r="F9" s="50">
        <v>0.35</v>
      </c>
      <c r="G9" s="50">
        <v>0.2</v>
      </c>
      <c r="H9" s="50">
        <v>1.38</v>
      </c>
      <c r="I9" s="50"/>
      <c r="J9" s="50">
        <v>0.43</v>
      </c>
      <c r="K9" s="50">
        <v>0.1</v>
      </c>
      <c r="L9" s="50">
        <v>9.1300000000000008</v>
      </c>
      <c r="M9" s="50">
        <v>22.82</v>
      </c>
      <c r="N9" s="50">
        <v>2</v>
      </c>
      <c r="O9" s="50">
        <v>0.25</v>
      </c>
      <c r="P9" s="50"/>
      <c r="Q9" s="50"/>
      <c r="R9" s="50">
        <v>0.45</v>
      </c>
      <c r="S9" s="50">
        <v>5.17</v>
      </c>
      <c r="T9" s="50">
        <v>2.97</v>
      </c>
      <c r="U9" s="50">
        <v>5.05</v>
      </c>
      <c r="V9" s="50">
        <v>7.46</v>
      </c>
      <c r="W9" s="50">
        <v>0.1</v>
      </c>
      <c r="X9" s="179">
        <v>5.8</v>
      </c>
      <c r="Y9" s="50"/>
    </row>
    <row r="10" spans="1:27" ht="31.5">
      <c r="A10" s="47"/>
      <c r="B10" s="48" t="s">
        <v>13</v>
      </c>
      <c r="C10" s="49" t="s">
        <v>115</v>
      </c>
      <c r="D10" s="50">
        <f t="shared" si="0"/>
        <v>79.569999999999993</v>
      </c>
      <c r="E10" s="50">
        <v>20.88</v>
      </c>
      <c r="F10" s="50">
        <v>0.35</v>
      </c>
      <c r="G10" s="50">
        <v>0.2</v>
      </c>
      <c r="H10" s="50">
        <v>1.38</v>
      </c>
      <c r="I10" s="50"/>
      <c r="J10" s="50">
        <v>0.43</v>
      </c>
      <c r="K10" s="50">
        <v>0.1</v>
      </c>
      <c r="L10" s="50">
        <v>9.1300000000000008</v>
      </c>
      <c r="M10" s="50">
        <v>22.59</v>
      </c>
      <c r="N10" s="50">
        <v>2</v>
      </c>
      <c r="O10" s="50">
        <v>0.25</v>
      </c>
      <c r="P10" s="50"/>
      <c r="Q10" s="50"/>
      <c r="R10" s="50">
        <v>0.45</v>
      </c>
      <c r="S10" s="50">
        <v>5.17</v>
      </c>
      <c r="T10" s="50">
        <v>2.97</v>
      </c>
      <c r="U10" s="50">
        <v>5.05</v>
      </c>
      <c r="V10" s="50">
        <v>2.72</v>
      </c>
      <c r="W10" s="50">
        <v>0.1</v>
      </c>
      <c r="X10" s="50">
        <v>5.8</v>
      </c>
      <c r="Y10" s="50"/>
    </row>
    <row r="11" spans="1:27" ht="31.5">
      <c r="A11" s="47">
        <v>1.2</v>
      </c>
      <c r="B11" s="48" t="s">
        <v>15</v>
      </c>
      <c r="C11" s="49" t="s">
        <v>116</v>
      </c>
      <c r="D11" s="50">
        <f t="shared" si="0"/>
        <v>1531.82</v>
      </c>
      <c r="E11" s="50">
        <v>3.18</v>
      </c>
      <c r="F11" s="50">
        <v>67.099999999999994</v>
      </c>
      <c r="G11" s="50">
        <v>17.36</v>
      </c>
      <c r="H11" s="50">
        <v>60.89</v>
      </c>
      <c r="I11" s="50">
        <v>42.61</v>
      </c>
      <c r="J11" s="50">
        <v>87.09</v>
      </c>
      <c r="K11" s="50">
        <v>2.5</v>
      </c>
      <c r="L11" s="50">
        <v>277.2</v>
      </c>
      <c r="M11" s="50">
        <v>20.79</v>
      </c>
      <c r="N11" s="50">
        <v>79.31</v>
      </c>
      <c r="O11" s="50">
        <v>35.130000000000003</v>
      </c>
      <c r="P11" s="50">
        <v>4.41</v>
      </c>
      <c r="Q11" s="50">
        <v>48.75</v>
      </c>
      <c r="R11" s="50">
        <v>31.16</v>
      </c>
      <c r="S11" s="50">
        <v>38.200000000000003</v>
      </c>
      <c r="T11" s="50">
        <v>214.17</v>
      </c>
      <c r="U11" s="50">
        <v>140.65</v>
      </c>
      <c r="V11" s="50">
        <v>184.95</v>
      </c>
      <c r="W11" s="50">
        <v>52.1</v>
      </c>
      <c r="X11" s="50">
        <v>93.56</v>
      </c>
      <c r="Y11" s="50">
        <v>30.71</v>
      </c>
    </row>
    <row r="12" spans="1:27" ht="31.5">
      <c r="A12" s="47">
        <v>1.3</v>
      </c>
      <c r="B12" s="48" t="s">
        <v>17</v>
      </c>
      <c r="C12" s="49" t="s">
        <v>117</v>
      </c>
      <c r="D12" s="50">
        <f t="shared" si="0"/>
        <v>232.67000000000002</v>
      </c>
      <c r="E12" s="50">
        <v>7.4</v>
      </c>
      <c r="F12" s="50">
        <v>1</v>
      </c>
      <c r="G12" s="50">
        <v>1.97</v>
      </c>
      <c r="H12" s="50">
        <v>0</v>
      </c>
      <c r="I12" s="50">
        <v>0</v>
      </c>
      <c r="J12" s="50">
        <v>4.49</v>
      </c>
      <c r="K12" s="50">
        <v>0</v>
      </c>
      <c r="L12" s="50">
        <v>12.64</v>
      </c>
      <c r="M12" s="50">
        <v>0</v>
      </c>
      <c r="N12" s="50">
        <v>0</v>
      </c>
      <c r="O12" s="50">
        <v>0.3</v>
      </c>
      <c r="P12" s="50">
        <v>0</v>
      </c>
      <c r="Q12" s="50">
        <v>0.1</v>
      </c>
      <c r="R12" s="50">
        <v>17.36</v>
      </c>
      <c r="S12" s="50">
        <v>79.069999999999993</v>
      </c>
      <c r="T12" s="50">
        <v>96.16</v>
      </c>
      <c r="U12" s="50">
        <v>7.19</v>
      </c>
      <c r="V12" s="50">
        <v>2.08</v>
      </c>
      <c r="W12" s="50">
        <v>0.63</v>
      </c>
      <c r="X12" s="50">
        <v>2.2799999999999998</v>
      </c>
      <c r="Y12" s="50">
        <v>0</v>
      </c>
    </row>
    <row r="13" spans="1:27" ht="31.5">
      <c r="A13" s="47">
        <v>1.4</v>
      </c>
      <c r="B13" s="48" t="s">
        <v>19</v>
      </c>
      <c r="C13" s="49" t="s">
        <v>118</v>
      </c>
      <c r="D13" s="50">
        <f t="shared" si="0"/>
        <v>413.28999999999996</v>
      </c>
      <c r="E13" s="50"/>
      <c r="F13" s="50">
        <v>29.69</v>
      </c>
      <c r="G13" s="50">
        <v>4.04</v>
      </c>
      <c r="H13" s="50">
        <v>46</v>
      </c>
      <c r="I13" s="50">
        <v>31.14</v>
      </c>
      <c r="J13" s="50">
        <v>74.010000000000005</v>
      </c>
      <c r="K13" s="50"/>
      <c r="L13" s="50">
        <v>42.73</v>
      </c>
      <c r="M13" s="50"/>
      <c r="N13" s="50">
        <v>2</v>
      </c>
      <c r="O13" s="50">
        <v>0.39</v>
      </c>
      <c r="P13" s="50"/>
      <c r="Q13" s="50">
        <v>13</v>
      </c>
      <c r="R13" s="50">
        <v>8.2200000000000006</v>
      </c>
      <c r="S13" s="50">
        <v>13.41</v>
      </c>
      <c r="T13" s="50">
        <v>14.63</v>
      </c>
      <c r="U13" s="50">
        <v>7</v>
      </c>
      <c r="V13" s="50">
        <v>53.38</v>
      </c>
      <c r="W13" s="50">
        <v>49.71</v>
      </c>
      <c r="X13" s="50">
        <v>6.76</v>
      </c>
      <c r="Y13" s="50">
        <v>17.18</v>
      </c>
    </row>
    <row r="14" spans="1:27" ht="31.5">
      <c r="A14" s="47">
        <v>1.5</v>
      </c>
      <c r="B14" s="48" t="s">
        <v>21</v>
      </c>
      <c r="C14" s="49" t="s">
        <v>119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7" ht="31.5">
      <c r="A15" s="47">
        <v>1.6</v>
      </c>
      <c r="B15" s="48" t="s">
        <v>23</v>
      </c>
      <c r="C15" s="49" t="s">
        <v>120</v>
      </c>
      <c r="D15" s="50">
        <f>SUM(E15:Y15)</f>
        <v>1107.73</v>
      </c>
      <c r="E15" s="50">
        <v>3.18</v>
      </c>
      <c r="F15" s="50">
        <v>37.409999999999997</v>
      </c>
      <c r="G15" s="50">
        <v>13.32</v>
      </c>
      <c r="H15" s="50">
        <v>14.89</v>
      </c>
      <c r="I15" s="50">
        <v>11.47</v>
      </c>
      <c r="J15" s="50">
        <v>13.08</v>
      </c>
      <c r="K15" s="50">
        <v>2.5</v>
      </c>
      <c r="L15" s="50">
        <v>234.47</v>
      </c>
      <c r="M15" s="50">
        <v>19.93</v>
      </c>
      <c r="N15" s="50">
        <v>72.239999999999995</v>
      </c>
      <c r="O15" s="50">
        <v>34.11</v>
      </c>
      <c r="P15" s="50">
        <v>3.5</v>
      </c>
      <c r="Q15" s="50">
        <v>35.75</v>
      </c>
      <c r="R15" s="50">
        <v>22.94</v>
      </c>
      <c r="S15" s="50">
        <v>21.75</v>
      </c>
      <c r="T15" s="50">
        <v>199.54</v>
      </c>
      <c r="U15" s="50">
        <v>133.65</v>
      </c>
      <c r="V15" s="50">
        <v>131.57</v>
      </c>
      <c r="W15" s="50">
        <v>2.39</v>
      </c>
      <c r="X15" s="50">
        <v>86.51</v>
      </c>
      <c r="Y15" s="50">
        <v>13.53</v>
      </c>
    </row>
    <row r="16" spans="1:27" ht="31.5">
      <c r="A16" s="47">
        <v>1.7</v>
      </c>
      <c r="B16" s="48" t="s">
        <v>121</v>
      </c>
      <c r="C16" s="54" t="s">
        <v>122</v>
      </c>
      <c r="D16" s="50">
        <f>SUM(E16:Y16)</f>
        <v>10.8</v>
      </c>
      <c r="E16" s="50"/>
      <c r="F16" s="50"/>
      <c r="G16" s="50"/>
      <c r="H16" s="50"/>
      <c r="I16" s="50"/>
      <c r="J16" s="50"/>
      <c r="K16" s="50"/>
      <c r="L16" s="50"/>
      <c r="M16" s="50">
        <v>0.86</v>
      </c>
      <c r="N16" s="50">
        <v>5.07</v>
      </c>
      <c r="O16" s="50">
        <v>0.63</v>
      </c>
      <c r="P16" s="50">
        <v>0.91</v>
      </c>
      <c r="Q16" s="50"/>
      <c r="R16" s="50"/>
      <c r="S16" s="50">
        <v>3.04</v>
      </c>
      <c r="T16" s="50"/>
      <c r="U16" s="50"/>
      <c r="V16" s="50"/>
      <c r="W16" s="50"/>
      <c r="X16" s="50">
        <v>0.28999999999999998</v>
      </c>
      <c r="Y16" s="50"/>
    </row>
    <row r="17" spans="1:25" ht="31.5">
      <c r="A17" s="47">
        <v>1.8</v>
      </c>
      <c r="B17" s="48" t="s">
        <v>27</v>
      </c>
      <c r="C17" s="54" t="s">
        <v>123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31.5">
      <c r="A18" s="47">
        <v>1.9</v>
      </c>
      <c r="B18" s="48" t="s">
        <v>29</v>
      </c>
      <c r="C18" s="54" t="s">
        <v>124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47.25">
      <c r="A19" s="180">
        <v>2</v>
      </c>
      <c r="B19" s="56" t="s">
        <v>125</v>
      </c>
      <c r="C19" s="67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>
      <c r="A20" s="51"/>
      <c r="B20" s="48" t="s">
        <v>126</v>
      </c>
      <c r="C20" s="53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ht="31.5">
      <c r="A21" s="47" t="s">
        <v>34</v>
      </c>
      <c r="B21" s="57" t="s">
        <v>127</v>
      </c>
      <c r="C21" s="58" t="s">
        <v>128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ht="31.5">
      <c r="A22" s="47" t="s">
        <v>37</v>
      </c>
      <c r="B22" s="57" t="s">
        <v>129</v>
      </c>
      <c r="C22" s="49" t="s">
        <v>130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ht="31.5">
      <c r="A23" s="47" t="s">
        <v>40</v>
      </c>
      <c r="B23" s="57" t="s">
        <v>131</v>
      </c>
      <c r="C23" s="49" t="s">
        <v>132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 ht="31.5">
      <c r="A24" s="47" t="s">
        <v>43</v>
      </c>
      <c r="B24" s="57" t="s">
        <v>133</v>
      </c>
      <c r="C24" s="54" t="s">
        <v>134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ht="47.25">
      <c r="A25" s="47">
        <v>2.5</v>
      </c>
      <c r="B25" s="48" t="s">
        <v>135</v>
      </c>
      <c r="C25" s="54" t="s">
        <v>136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ht="47.25">
      <c r="A26" s="47">
        <v>2.6</v>
      </c>
      <c r="B26" s="48" t="s">
        <v>137</v>
      </c>
      <c r="C26" s="54" t="s">
        <v>138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ht="47.25">
      <c r="A27" s="47">
        <v>2.7</v>
      </c>
      <c r="B27" s="48" t="s">
        <v>139</v>
      </c>
      <c r="C27" s="54" t="s">
        <v>140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ht="47.25">
      <c r="A28" s="47">
        <v>2.8</v>
      </c>
      <c r="B28" s="48" t="s">
        <v>141</v>
      </c>
      <c r="C28" s="54" t="s">
        <v>142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</row>
    <row r="29" spans="1:25" ht="47.25">
      <c r="A29" s="47">
        <v>2.9</v>
      </c>
      <c r="B29" s="48" t="s">
        <v>143</v>
      </c>
      <c r="C29" s="54" t="s">
        <v>144</v>
      </c>
      <c r="D29" s="50">
        <f>SUM(E29:Y29)</f>
        <v>6044.45</v>
      </c>
      <c r="E29" s="50"/>
      <c r="F29" s="181">
        <v>356</v>
      </c>
      <c r="G29" s="181">
        <v>492.9</v>
      </c>
      <c r="H29" s="181">
        <v>110</v>
      </c>
      <c r="I29" s="181">
        <v>153</v>
      </c>
      <c r="J29" s="181">
        <v>1030</v>
      </c>
      <c r="K29" s="181">
        <v>39.35</v>
      </c>
      <c r="L29" s="181">
        <v>272</v>
      </c>
      <c r="M29" s="50"/>
      <c r="N29" s="182">
        <v>187</v>
      </c>
      <c r="O29" s="181">
        <v>208</v>
      </c>
      <c r="P29" s="181">
        <v>79.849999999999994</v>
      </c>
      <c r="Q29" s="181">
        <v>379.45</v>
      </c>
      <c r="R29" s="181">
        <v>343.3</v>
      </c>
      <c r="S29" s="181">
        <v>523.54999999999995</v>
      </c>
      <c r="T29" s="181">
        <v>530.9</v>
      </c>
      <c r="U29" s="181">
        <v>104.05</v>
      </c>
      <c r="V29" s="181">
        <v>250</v>
      </c>
      <c r="W29" s="181">
        <v>319.5</v>
      </c>
      <c r="X29" s="50">
        <v>145.6</v>
      </c>
      <c r="Y29" s="181">
        <v>520</v>
      </c>
    </row>
    <row r="30" spans="1:25" ht="47.25">
      <c r="A30" s="183">
        <v>2.1</v>
      </c>
      <c r="B30" s="68" t="s">
        <v>145</v>
      </c>
      <c r="C30" s="69" t="s">
        <v>146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>
      <c r="E31" s="65"/>
    </row>
    <row r="32" spans="1:25" ht="45" customHeight="1">
      <c r="A32" s="626" t="s">
        <v>147</v>
      </c>
      <c r="B32" s="627"/>
      <c r="C32" s="5"/>
      <c r="D32" s="5"/>
      <c r="E32" s="185"/>
      <c r="F32" s="186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7"/>
      <c r="T32" s="185"/>
      <c r="U32" s="185"/>
      <c r="V32" s="185"/>
      <c r="W32" s="185"/>
      <c r="X32" s="185"/>
      <c r="Y32" s="185"/>
    </row>
    <row r="33" spans="3:25"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</row>
    <row r="34" spans="3:25"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7" spans="3:25">
      <c r="C37" s="38"/>
      <c r="D37" s="74"/>
      <c r="E37" s="186"/>
      <c r="F37" s="188"/>
    </row>
    <row r="38" spans="3:25">
      <c r="C38" s="38"/>
      <c r="D38" s="74"/>
      <c r="E38" s="187"/>
      <c r="F38" s="188"/>
    </row>
    <row r="39" spans="3:25">
      <c r="C39" s="38"/>
      <c r="D39" s="74"/>
      <c r="E39" s="185"/>
      <c r="F39" s="188"/>
    </row>
    <row r="40" spans="3:25">
      <c r="C40" s="38"/>
      <c r="D40" s="74"/>
      <c r="E40" s="185"/>
      <c r="F40" s="188"/>
    </row>
    <row r="41" spans="3:25">
      <c r="C41" s="38"/>
      <c r="D41" s="74"/>
      <c r="E41" s="185"/>
      <c r="F41" s="188"/>
    </row>
    <row r="42" spans="3:25">
      <c r="C42" s="38"/>
      <c r="D42" s="74"/>
      <c r="E42" s="185"/>
      <c r="F42" s="188"/>
    </row>
    <row r="43" spans="3:25">
      <c r="C43" s="38"/>
      <c r="D43" s="74"/>
      <c r="E43" s="185"/>
      <c r="F43" s="188"/>
    </row>
    <row r="44" spans="3:25">
      <c r="C44" s="38"/>
      <c r="D44" s="74"/>
      <c r="E44" s="185"/>
      <c r="F44" s="188"/>
    </row>
    <row r="45" spans="3:25">
      <c r="C45" s="38"/>
      <c r="D45" s="74"/>
      <c r="E45" s="185"/>
      <c r="F45" s="188"/>
    </row>
    <row r="46" spans="3:25">
      <c r="C46" s="38"/>
      <c r="D46" s="74"/>
      <c r="E46" s="185"/>
      <c r="F46" s="188"/>
    </row>
    <row r="47" spans="3:25">
      <c r="C47" s="38"/>
      <c r="D47" s="74"/>
      <c r="E47" s="185"/>
      <c r="F47" s="188"/>
    </row>
    <row r="48" spans="3:25">
      <c r="C48" s="38"/>
      <c r="D48" s="74"/>
      <c r="E48" s="185"/>
      <c r="F48" s="188"/>
    </row>
    <row r="49" spans="3:6">
      <c r="C49" s="38"/>
      <c r="D49" s="74"/>
      <c r="E49" s="185"/>
      <c r="F49" s="188"/>
    </row>
    <row r="50" spans="3:6">
      <c r="C50" s="38"/>
      <c r="D50" s="74"/>
      <c r="E50" s="185"/>
      <c r="F50" s="188"/>
    </row>
    <row r="51" spans="3:6">
      <c r="C51" s="38"/>
      <c r="D51" s="74"/>
      <c r="E51" s="185"/>
      <c r="F51" s="188"/>
    </row>
    <row r="52" spans="3:6">
      <c r="C52" s="38"/>
      <c r="D52" s="74"/>
      <c r="E52" s="185"/>
      <c r="F52" s="188"/>
    </row>
    <row r="53" spans="3:6">
      <c r="C53" s="38"/>
      <c r="D53" s="74"/>
      <c r="E53" s="185"/>
      <c r="F53" s="188"/>
    </row>
    <row r="54" spans="3:6">
      <c r="C54" s="38"/>
      <c r="D54" s="74"/>
      <c r="E54" s="185"/>
      <c r="F54" s="188"/>
    </row>
    <row r="55" spans="3:6">
      <c r="C55" s="38"/>
      <c r="D55" s="74"/>
      <c r="E55" s="185"/>
      <c r="F55" s="188"/>
    </row>
    <row r="56" spans="3:6">
      <c r="C56" s="38"/>
      <c r="D56" s="74"/>
      <c r="E56" s="185"/>
      <c r="F56" s="188"/>
    </row>
    <row r="57" spans="3:6">
      <c r="C57" s="38"/>
      <c r="D57" s="74"/>
      <c r="E57" s="185"/>
      <c r="F57" s="188"/>
    </row>
  </sheetData>
  <mergeCells count="7">
    <mergeCell ref="A32:B32"/>
    <mergeCell ref="A2:Y2"/>
    <mergeCell ref="A4:A5"/>
    <mergeCell ref="B4:B5"/>
    <mergeCell ref="C4:C5"/>
    <mergeCell ref="D4:D5"/>
    <mergeCell ref="E4:Y4"/>
  </mergeCells>
  <phoneticPr fontId="22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67"/>
  <sheetViews>
    <sheetView workbookViewId="0">
      <selection activeCell="W8" sqref="W8"/>
    </sheetView>
  </sheetViews>
  <sheetFormatPr defaultRowHeight="15"/>
  <cols>
    <col min="1" max="1" width="7.140625" customWidth="1"/>
    <col min="2" max="2" width="28.5703125" customWidth="1"/>
    <col min="3" max="3" width="7" customWidth="1"/>
    <col min="4" max="4" width="10.42578125" customWidth="1"/>
    <col min="5" max="6" width="8.5703125" customWidth="1"/>
    <col min="7" max="7" width="9.5703125" customWidth="1"/>
    <col min="8" max="9" width="8.5703125" customWidth="1"/>
    <col min="10" max="10" width="9.5703125" customWidth="1"/>
    <col min="11" max="24" width="8.5703125" customWidth="1"/>
    <col min="25" max="25" width="9.5703125" customWidth="1"/>
  </cols>
  <sheetData>
    <row r="1" spans="1:27">
      <c r="A1" t="s">
        <v>148</v>
      </c>
    </row>
    <row r="2" spans="1:27" ht="18.75">
      <c r="A2" s="630" t="s">
        <v>291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</row>
    <row r="3" spans="1:27" ht="14.25" customHeight="1">
      <c r="A3" s="39"/>
      <c r="B3" s="39"/>
      <c r="C3" s="39"/>
      <c r="D3" s="39"/>
      <c r="E3" s="39"/>
      <c r="F3" s="39"/>
      <c r="G3" s="39"/>
      <c r="H3" s="39"/>
    </row>
    <row r="4" spans="1:27">
      <c r="A4" s="70"/>
      <c r="B4" s="70"/>
      <c r="C4" s="70"/>
      <c r="D4" s="70"/>
      <c r="E4" s="70"/>
      <c r="F4" s="633"/>
      <c r="G4" s="633"/>
      <c r="H4" s="633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 t="s">
        <v>1</v>
      </c>
      <c r="Y4" s="70"/>
    </row>
    <row r="5" spans="1:27" s="10" customFormat="1" ht="15.75" customHeight="1">
      <c r="A5" s="631" t="s">
        <v>2</v>
      </c>
      <c r="B5" s="631" t="s">
        <v>3</v>
      </c>
      <c r="C5" s="631" t="s">
        <v>4</v>
      </c>
      <c r="D5" s="622" t="s">
        <v>5</v>
      </c>
      <c r="E5" s="616" t="s">
        <v>149</v>
      </c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8"/>
    </row>
    <row r="6" spans="1:27" s="10" customFormat="1" ht="47.25">
      <c r="A6" s="632"/>
      <c r="B6" s="632"/>
      <c r="C6" s="632"/>
      <c r="D6" s="623"/>
      <c r="E6" s="7" t="s">
        <v>170</v>
      </c>
      <c r="F6" s="7" t="s">
        <v>179</v>
      </c>
      <c r="G6" s="7" t="s">
        <v>169</v>
      </c>
      <c r="H6" s="7" t="s">
        <v>178</v>
      </c>
      <c r="I6" s="7" t="s">
        <v>167</v>
      </c>
      <c r="J6" s="7" t="s">
        <v>184</v>
      </c>
      <c r="K6" s="7" t="s">
        <v>168</v>
      </c>
      <c r="L6" s="7" t="s">
        <v>185</v>
      </c>
      <c r="M6" s="7" t="s">
        <v>183</v>
      </c>
      <c r="N6" s="7" t="s">
        <v>186</v>
      </c>
      <c r="O6" s="7" t="s">
        <v>177</v>
      </c>
      <c r="P6" s="7" t="s">
        <v>172</v>
      </c>
      <c r="Q6" s="7" t="s">
        <v>187</v>
      </c>
      <c r="R6" s="7" t="s">
        <v>166</v>
      </c>
      <c r="S6" s="7" t="s">
        <v>175</v>
      </c>
      <c r="T6" s="7" t="s">
        <v>165</v>
      </c>
      <c r="U6" s="7" t="s">
        <v>176</v>
      </c>
      <c r="V6" s="7" t="s">
        <v>193</v>
      </c>
      <c r="W6" s="7" t="s">
        <v>174</v>
      </c>
      <c r="X6" s="7" t="s">
        <v>171</v>
      </c>
      <c r="Y6" s="7" t="s">
        <v>173</v>
      </c>
    </row>
    <row r="7" spans="1:27" s="10" customFormat="1" ht="31.5">
      <c r="A7" s="8">
        <v>-1</v>
      </c>
      <c r="B7" s="8">
        <v>-2</v>
      </c>
      <c r="C7" s="8">
        <v>-3</v>
      </c>
      <c r="D7" s="8" t="s">
        <v>150</v>
      </c>
      <c r="E7" s="8">
        <v>-5</v>
      </c>
      <c r="F7" s="8">
        <v>-6</v>
      </c>
      <c r="G7" s="8">
        <v>-7</v>
      </c>
      <c r="H7" s="8">
        <v>-8</v>
      </c>
      <c r="I7" s="14">
        <v>-9</v>
      </c>
      <c r="J7" s="14">
        <v>-10</v>
      </c>
      <c r="K7" s="14">
        <v>-11</v>
      </c>
      <c r="L7" s="14">
        <v>-12</v>
      </c>
      <c r="M7" s="14">
        <v>-13</v>
      </c>
      <c r="N7" s="14">
        <v>-14</v>
      </c>
      <c r="O7" s="14">
        <v>-15</v>
      </c>
      <c r="P7" s="14">
        <v>-16</v>
      </c>
      <c r="Q7" s="14">
        <v>-17</v>
      </c>
      <c r="R7" s="14">
        <v>-18</v>
      </c>
      <c r="S7" s="14">
        <v>-19</v>
      </c>
      <c r="T7" s="14">
        <v>-20</v>
      </c>
      <c r="U7" s="14">
        <v>-21</v>
      </c>
      <c r="V7" s="14">
        <v>-22</v>
      </c>
      <c r="W7" s="14">
        <v>-23</v>
      </c>
      <c r="X7" s="14">
        <v>-24</v>
      </c>
      <c r="Y7" s="14">
        <v>-25</v>
      </c>
    </row>
    <row r="8" spans="1:27" s="189" customFormat="1" ht="31.5">
      <c r="A8" s="92"/>
      <c r="B8" s="93" t="s">
        <v>7</v>
      </c>
      <c r="C8" s="92"/>
      <c r="D8" s="79">
        <f>H1.HT!D7</f>
        <v>122521.20999999999</v>
      </c>
      <c r="E8" s="79">
        <f>H1.HT!E7</f>
        <v>1416.73</v>
      </c>
      <c r="F8" s="79">
        <f>H1.HT!F7</f>
        <v>4392.2700000000004</v>
      </c>
      <c r="G8" s="79">
        <f>H1.HT!G7</f>
        <v>14047.24</v>
      </c>
      <c r="H8" s="79">
        <f>H1.HT!H7</f>
        <v>4089</v>
      </c>
      <c r="I8" s="79">
        <f>H1.HT!I7</f>
        <v>6740.04</v>
      </c>
      <c r="J8" s="79">
        <f>H1.HT!J7</f>
        <v>32397.59</v>
      </c>
      <c r="K8" s="79">
        <f>H1.HT!K7</f>
        <v>1033.5899999999999</v>
      </c>
      <c r="L8" s="79">
        <f>H1.HT!L7</f>
        <v>3118.82</v>
      </c>
      <c r="M8" s="79">
        <f>H1.HT!M7</f>
        <v>875.69</v>
      </c>
      <c r="N8" s="79">
        <f>H1.HT!N7</f>
        <v>1673.41</v>
      </c>
      <c r="O8" s="79">
        <f>H1.HT!O7</f>
        <v>2813.39</v>
      </c>
      <c r="P8" s="79">
        <f>H1.HT!P7</f>
        <v>539.39</v>
      </c>
      <c r="Q8" s="79">
        <f>H1.HT!Q7</f>
        <v>8115.56</v>
      </c>
      <c r="R8" s="79">
        <f>H1.HT!R7</f>
        <v>3785.12</v>
      </c>
      <c r="S8" s="79">
        <f>H1.HT!S7</f>
        <v>4031.62</v>
      </c>
      <c r="T8" s="79">
        <f>H1.HT!T7</f>
        <v>6926.65</v>
      </c>
      <c r="U8" s="79">
        <f>H1.HT!U7</f>
        <v>5127.97</v>
      </c>
      <c r="V8" s="79">
        <f>H1.HT!V7</f>
        <v>5787.96</v>
      </c>
      <c r="W8" s="79">
        <f>H1.HT!W7</f>
        <v>2670.43</v>
      </c>
      <c r="X8" s="79">
        <f>H1.HT!X7</f>
        <v>1658.27</v>
      </c>
      <c r="Y8" s="79">
        <f>H1.HT!Y7</f>
        <v>11280.47</v>
      </c>
    </row>
    <row r="9" spans="1:27" s="10" customFormat="1" ht="15.75">
      <c r="A9" s="55">
        <v>1</v>
      </c>
      <c r="B9" s="56" t="s">
        <v>8</v>
      </c>
      <c r="C9" s="75" t="s">
        <v>9</v>
      </c>
      <c r="D9" s="50"/>
      <c r="E9" s="50"/>
      <c r="F9" s="50"/>
      <c r="G9" s="50"/>
      <c r="H9" s="50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1:27" s="10" customFormat="1" ht="15.75">
      <c r="A10" s="47" t="s">
        <v>10</v>
      </c>
      <c r="B10" s="48" t="s">
        <v>11</v>
      </c>
      <c r="C10" s="49" t="s">
        <v>12</v>
      </c>
      <c r="D10" s="50"/>
      <c r="E10" s="50"/>
      <c r="F10" s="50"/>
      <c r="G10" s="50"/>
      <c r="H10" s="50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82"/>
      <c r="AA10" s="82"/>
    </row>
    <row r="11" spans="1:27" s="10" customFormat="1" ht="31.5">
      <c r="A11" s="51"/>
      <c r="B11" s="52" t="s">
        <v>13</v>
      </c>
      <c r="C11" s="53" t="s">
        <v>14</v>
      </c>
      <c r="D11" s="95"/>
      <c r="E11" s="96"/>
      <c r="F11" s="96"/>
      <c r="G11" s="96"/>
      <c r="H11" s="96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82"/>
      <c r="AA11" s="82"/>
    </row>
    <row r="12" spans="1:27" s="10" customFormat="1" ht="15.75">
      <c r="A12" s="47">
        <v>1.2</v>
      </c>
      <c r="B12" s="48" t="s">
        <v>15</v>
      </c>
      <c r="C12" s="49" t="s">
        <v>16</v>
      </c>
      <c r="D12" s="96"/>
      <c r="E12" s="96"/>
      <c r="F12" s="96"/>
      <c r="G12" s="96"/>
      <c r="H12" s="96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82"/>
      <c r="AA12" s="82"/>
    </row>
    <row r="13" spans="1:27" s="10" customFormat="1" ht="15.75">
      <c r="A13" s="47">
        <v>1.3</v>
      </c>
      <c r="B13" s="48" t="s">
        <v>17</v>
      </c>
      <c r="C13" s="49" t="s">
        <v>18</v>
      </c>
      <c r="D13" s="50"/>
      <c r="E13" s="50"/>
      <c r="F13" s="50"/>
      <c r="G13" s="50"/>
      <c r="H13" s="50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82"/>
      <c r="AA13" s="82"/>
    </row>
    <row r="14" spans="1:27" s="10" customFormat="1" ht="15.75">
      <c r="A14" s="47">
        <v>1.4</v>
      </c>
      <c r="B14" s="48" t="s">
        <v>19</v>
      </c>
      <c r="C14" s="49" t="s">
        <v>20</v>
      </c>
      <c r="D14" s="50"/>
      <c r="E14" s="50"/>
      <c r="F14" s="50"/>
      <c r="G14" s="50"/>
      <c r="H14" s="50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82"/>
      <c r="AA14" s="82"/>
    </row>
    <row r="15" spans="1:27" s="10" customFormat="1" ht="15.75">
      <c r="A15" s="47">
        <v>1.5</v>
      </c>
      <c r="B15" s="48" t="s">
        <v>21</v>
      </c>
      <c r="C15" s="49" t="s">
        <v>22</v>
      </c>
      <c r="D15" s="50"/>
      <c r="E15" s="50"/>
      <c r="F15" s="50"/>
      <c r="G15" s="50"/>
      <c r="H15" s="50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82"/>
      <c r="AA15" s="82"/>
    </row>
    <row r="16" spans="1:27" s="10" customFormat="1" ht="15.75">
      <c r="A16" s="47">
        <v>1.6</v>
      </c>
      <c r="B16" s="48" t="s">
        <v>23</v>
      </c>
      <c r="C16" s="49" t="s">
        <v>24</v>
      </c>
      <c r="D16" s="50"/>
      <c r="E16" s="50"/>
      <c r="F16" s="50"/>
      <c r="G16" s="50"/>
      <c r="H16" s="50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82"/>
      <c r="AA16" s="82"/>
    </row>
    <row r="17" spans="1:28" s="10" customFormat="1" ht="15.75">
      <c r="A17" s="47">
        <v>1.7</v>
      </c>
      <c r="B17" s="48" t="s">
        <v>25</v>
      </c>
      <c r="C17" s="49" t="s">
        <v>26</v>
      </c>
      <c r="D17" s="50"/>
      <c r="E17" s="50"/>
      <c r="F17" s="50"/>
      <c r="G17" s="50"/>
      <c r="H17" s="50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82"/>
      <c r="AA17" s="82"/>
    </row>
    <row r="18" spans="1:28" s="10" customFormat="1" ht="15.75">
      <c r="A18" s="47">
        <v>1.8</v>
      </c>
      <c r="B18" s="48" t="s">
        <v>27</v>
      </c>
      <c r="C18" s="54" t="s">
        <v>28</v>
      </c>
      <c r="D18" s="57"/>
      <c r="E18" s="57"/>
      <c r="F18" s="57"/>
      <c r="G18" s="57"/>
      <c r="H18" s="57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82"/>
      <c r="AA18" s="82"/>
    </row>
    <row r="19" spans="1:28" s="10" customFormat="1" ht="15.75">
      <c r="A19" s="47">
        <v>1.9</v>
      </c>
      <c r="B19" s="48" t="s">
        <v>29</v>
      </c>
      <c r="C19" s="54" t="s">
        <v>30</v>
      </c>
      <c r="D19" s="57"/>
      <c r="E19" s="57"/>
      <c r="F19" s="57"/>
      <c r="G19" s="57"/>
      <c r="H19" s="57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82"/>
      <c r="AA19" s="82"/>
    </row>
    <row r="20" spans="1:28" s="10" customFormat="1" ht="15.75">
      <c r="A20" s="55">
        <v>2</v>
      </c>
      <c r="B20" s="56" t="s">
        <v>31</v>
      </c>
      <c r="C20" s="75" t="s">
        <v>32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2"/>
      <c r="AA20" s="82"/>
    </row>
    <row r="21" spans="1:28" s="10" customFormat="1" ht="15.75">
      <c r="A21" s="51"/>
      <c r="B21" s="52" t="s">
        <v>33</v>
      </c>
      <c r="C21" s="53"/>
      <c r="D21" s="96"/>
      <c r="E21" s="96"/>
      <c r="F21" s="96"/>
      <c r="G21" s="96"/>
      <c r="H21" s="96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82"/>
      <c r="AA21" s="82"/>
    </row>
    <row r="22" spans="1:28" s="10" customFormat="1" ht="15.75">
      <c r="A22" s="47" t="s">
        <v>34</v>
      </c>
      <c r="B22" s="48" t="s">
        <v>35</v>
      </c>
      <c r="C22" s="58" t="s">
        <v>36</v>
      </c>
      <c r="D22" s="59"/>
      <c r="E22" s="59"/>
      <c r="F22" s="59"/>
      <c r="G22" s="59"/>
      <c r="H22" s="59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82"/>
      <c r="AA22" s="82"/>
    </row>
    <row r="23" spans="1:28" s="10" customFormat="1" ht="15.75">
      <c r="A23" s="47" t="s">
        <v>37</v>
      </c>
      <c r="B23" s="48" t="s">
        <v>38</v>
      </c>
      <c r="C23" s="49" t="s">
        <v>39</v>
      </c>
      <c r="D23" s="50"/>
      <c r="E23" s="50"/>
      <c r="F23" s="50"/>
      <c r="G23" s="50"/>
      <c r="H23" s="50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82"/>
      <c r="AA23" s="82"/>
    </row>
    <row r="24" spans="1:28" s="10" customFormat="1" ht="15.75">
      <c r="A24" s="47" t="s">
        <v>40</v>
      </c>
      <c r="B24" s="48" t="s">
        <v>41</v>
      </c>
      <c r="C24" s="54" t="s">
        <v>42</v>
      </c>
      <c r="D24" s="50"/>
      <c r="E24" s="50"/>
      <c r="F24" s="50"/>
      <c r="G24" s="50"/>
      <c r="H24" s="50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82"/>
      <c r="AA24" s="82"/>
    </row>
    <row r="25" spans="1:28" s="10" customFormat="1" ht="15.75">
      <c r="A25" s="47" t="s">
        <v>43</v>
      </c>
      <c r="B25" s="48" t="s">
        <v>44</v>
      </c>
      <c r="C25" s="54" t="s">
        <v>45</v>
      </c>
      <c r="D25" s="97"/>
      <c r="E25" s="97"/>
      <c r="F25" s="97"/>
      <c r="G25" s="97"/>
      <c r="H25" s="97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82"/>
      <c r="AA25" s="82"/>
    </row>
    <row r="26" spans="1:28" s="10" customFormat="1" ht="15.75">
      <c r="A26" s="47">
        <v>2.5</v>
      </c>
      <c r="B26" s="48" t="s">
        <v>46</v>
      </c>
      <c r="C26" s="54" t="s">
        <v>47</v>
      </c>
      <c r="D26" s="97"/>
      <c r="E26" s="97"/>
      <c r="F26" s="97"/>
      <c r="G26" s="97"/>
      <c r="H26" s="97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82"/>
      <c r="AA26" s="82"/>
    </row>
    <row r="27" spans="1:28" s="10" customFormat="1" ht="15.75">
      <c r="A27" s="47">
        <v>2.6</v>
      </c>
      <c r="B27" s="48" t="s">
        <v>48</v>
      </c>
      <c r="C27" s="54" t="s">
        <v>49</v>
      </c>
      <c r="D27" s="57"/>
      <c r="E27" s="57"/>
      <c r="F27" s="57"/>
      <c r="G27" s="57"/>
      <c r="H27" s="57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82"/>
      <c r="AA27" s="82"/>
    </row>
    <row r="28" spans="1:28" s="10" customFormat="1" ht="31.5">
      <c r="A28" s="47">
        <v>2.7</v>
      </c>
      <c r="B28" s="48" t="s">
        <v>50</v>
      </c>
      <c r="C28" s="54" t="s">
        <v>51</v>
      </c>
      <c r="D28" s="57"/>
      <c r="E28" s="57"/>
      <c r="F28" s="57"/>
      <c r="G28" s="57"/>
      <c r="H28" s="57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82"/>
      <c r="AA28" s="82"/>
    </row>
    <row r="29" spans="1:28" s="10" customFormat="1" ht="31.5">
      <c r="A29" s="47">
        <v>2.8</v>
      </c>
      <c r="B29" s="48" t="s">
        <v>52</v>
      </c>
      <c r="C29" s="58" t="s">
        <v>53</v>
      </c>
      <c r="D29" s="57"/>
      <c r="E29" s="57"/>
      <c r="F29" s="57"/>
      <c r="G29" s="57"/>
      <c r="H29" s="57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82"/>
      <c r="AA29" s="82"/>
      <c r="AB29" s="82"/>
    </row>
    <row r="30" spans="1:28" s="10" customFormat="1" ht="31.5">
      <c r="A30" s="47">
        <v>2.9</v>
      </c>
      <c r="B30" s="48" t="s">
        <v>54</v>
      </c>
      <c r="C30" s="58" t="s">
        <v>55</v>
      </c>
      <c r="D30" s="59"/>
      <c r="E30" s="59"/>
      <c r="F30" s="59"/>
      <c r="G30" s="59"/>
      <c r="H30" s="59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82"/>
      <c r="AA30" s="82"/>
    </row>
    <row r="31" spans="1:28" s="237" customFormat="1" ht="31.5">
      <c r="A31" s="51" t="s">
        <v>208</v>
      </c>
      <c r="B31" s="52" t="s">
        <v>209</v>
      </c>
      <c r="C31" s="139" t="s">
        <v>210</v>
      </c>
      <c r="D31" s="246"/>
      <c r="E31" s="246"/>
      <c r="F31" s="246"/>
      <c r="G31" s="246"/>
      <c r="H31" s="246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8"/>
      <c r="AA31" s="248"/>
    </row>
    <row r="32" spans="1:28" s="237" customFormat="1" ht="31.5">
      <c r="A32" s="51" t="s">
        <v>211</v>
      </c>
      <c r="B32" s="52" t="s">
        <v>212</v>
      </c>
      <c r="C32" s="139" t="s">
        <v>213</v>
      </c>
      <c r="D32" s="246"/>
      <c r="E32" s="246"/>
      <c r="F32" s="246"/>
      <c r="G32" s="246"/>
      <c r="H32" s="246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8"/>
      <c r="AA32" s="248"/>
    </row>
    <row r="33" spans="1:27" s="237" customFormat="1" ht="15.75">
      <c r="A33" s="51" t="s">
        <v>214</v>
      </c>
      <c r="B33" s="52" t="s">
        <v>215</v>
      </c>
      <c r="C33" s="139" t="s">
        <v>216</v>
      </c>
      <c r="D33" s="246"/>
      <c r="E33" s="246"/>
      <c r="F33" s="246"/>
      <c r="G33" s="246"/>
      <c r="H33" s="246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8"/>
      <c r="AA33" s="248"/>
    </row>
    <row r="34" spans="1:27" s="237" customFormat="1" ht="31.5">
      <c r="A34" s="51" t="s">
        <v>217</v>
      </c>
      <c r="B34" s="52" t="s">
        <v>218</v>
      </c>
      <c r="C34" s="139" t="s">
        <v>182</v>
      </c>
      <c r="D34" s="246"/>
      <c r="E34" s="246"/>
      <c r="F34" s="246"/>
      <c r="G34" s="246"/>
      <c r="H34" s="246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8"/>
      <c r="AA34" s="248"/>
    </row>
    <row r="35" spans="1:27" s="237" customFormat="1" ht="31.5">
      <c r="A35" s="51" t="s">
        <v>219</v>
      </c>
      <c r="B35" s="52" t="s">
        <v>220</v>
      </c>
      <c r="C35" s="139" t="s">
        <v>221</v>
      </c>
      <c r="D35" s="246"/>
      <c r="E35" s="246"/>
      <c r="F35" s="246"/>
      <c r="G35" s="246"/>
      <c r="H35" s="246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8"/>
      <c r="AA35" s="248"/>
    </row>
    <row r="36" spans="1:27" s="237" customFormat="1" ht="31.5">
      <c r="A36" s="51" t="s">
        <v>222</v>
      </c>
      <c r="B36" s="52" t="s">
        <v>223</v>
      </c>
      <c r="C36" s="139" t="s">
        <v>224</v>
      </c>
      <c r="D36" s="246"/>
      <c r="E36" s="246"/>
      <c r="F36" s="246"/>
      <c r="G36" s="246"/>
      <c r="H36" s="246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8"/>
      <c r="AA36" s="248"/>
    </row>
    <row r="37" spans="1:27" s="237" customFormat="1" ht="15.75">
      <c r="A37" s="51" t="s">
        <v>225</v>
      </c>
      <c r="B37" s="52" t="s">
        <v>226</v>
      </c>
      <c r="C37" s="139" t="s">
        <v>180</v>
      </c>
      <c r="D37" s="246"/>
      <c r="E37" s="246"/>
      <c r="F37" s="246"/>
      <c r="G37" s="246"/>
      <c r="H37" s="246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8"/>
      <c r="AA37" s="248"/>
    </row>
    <row r="38" spans="1:27" s="237" customFormat="1" ht="15.75">
      <c r="A38" s="51" t="s">
        <v>227</v>
      </c>
      <c r="B38" s="52" t="s">
        <v>228</v>
      </c>
      <c r="C38" s="139" t="s">
        <v>181</v>
      </c>
      <c r="D38" s="246"/>
      <c r="E38" s="246"/>
      <c r="F38" s="246"/>
      <c r="G38" s="246"/>
      <c r="H38" s="246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8"/>
      <c r="AA38" s="248"/>
    </row>
    <row r="39" spans="1:27" s="237" customFormat="1" ht="15.75">
      <c r="A39" s="51" t="s">
        <v>229</v>
      </c>
      <c r="B39" s="52" t="s">
        <v>230</v>
      </c>
      <c r="C39" s="139" t="s">
        <v>190</v>
      </c>
      <c r="D39" s="246"/>
      <c r="E39" s="246"/>
      <c r="F39" s="246"/>
      <c r="G39" s="246"/>
      <c r="H39" s="246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8"/>
      <c r="AA39" s="248"/>
    </row>
    <row r="40" spans="1:27" s="237" customFormat="1" ht="31.5">
      <c r="A40" s="51" t="s">
        <v>231</v>
      </c>
      <c r="B40" s="52" t="s">
        <v>232</v>
      </c>
      <c r="C40" s="139" t="s">
        <v>233</v>
      </c>
      <c r="D40" s="246"/>
      <c r="E40" s="246"/>
      <c r="F40" s="246"/>
      <c r="G40" s="246"/>
      <c r="H40" s="246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8"/>
      <c r="AA40" s="248"/>
    </row>
    <row r="41" spans="1:27" s="237" customFormat="1" ht="15.75">
      <c r="A41" s="51" t="s">
        <v>234</v>
      </c>
      <c r="B41" s="52" t="s">
        <v>235</v>
      </c>
      <c r="C41" s="139" t="s">
        <v>191</v>
      </c>
      <c r="D41" s="246"/>
      <c r="E41" s="246"/>
      <c r="F41" s="246"/>
      <c r="G41" s="246"/>
      <c r="H41" s="246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8"/>
      <c r="AA41" s="248"/>
    </row>
    <row r="42" spans="1:27" s="10" customFormat="1" ht="15.75">
      <c r="A42" s="60">
        <v>2.1</v>
      </c>
      <c r="B42" s="48" t="s">
        <v>56</v>
      </c>
      <c r="C42" s="54" t="s">
        <v>57</v>
      </c>
      <c r="D42" s="57"/>
      <c r="E42" s="57"/>
      <c r="F42" s="57"/>
      <c r="G42" s="57"/>
      <c r="H42" s="57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82"/>
      <c r="AA42" s="82"/>
    </row>
    <row r="43" spans="1:27" s="10" customFormat="1" ht="15.75">
      <c r="A43" s="47">
        <v>2.11</v>
      </c>
      <c r="B43" s="48" t="s">
        <v>58</v>
      </c>
      <c r="C43" s="58" t="s">
        <v>59</v>
      </c>
      <c r="D43" s="59"/>
      <c r="E43" s="59"/>
      <c r="F43" s="59"/>
      <c r="G43" s="59"/>
      <c r="H43" s="59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82"/>
      <c r="AA43" s="82"/>
    </row>
    <row r="44" spans="1:27" s="10" customFormat="1" ht="15.75">
      <c r="A44" s="47">
        <v>2.12</v>
      </c>
      <c r="B44" s="48" t="s">
        <v>60</v>
      </c>
      <c r="C44" s="58" t="s">
        <v>61</v>
      </c>
      <c r="D44" s="59"/>
      <c r="E44" s="59"/>
      <c r="F44" s="59"/>
      <c r="G44" s="59"/>
      <c r="H44" s="59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8"/>
      <c r="U44" s="94"/>
      <c r="V44" s="94"/>
      <c r="W44" s="94"/>
      <c r="X44" s="94"/>
      <c r="Y44" s="94"/>
      <c r="Z44" s="82"/>
      <c r="AA44" s="82"/>
    </row>
    <row r="45" spans="1:27" s="10" customFormat="1" ht="15.75">
      <c r="A45" s="47">
        <v>2.13</v>
      </c>
      <c r="B45" s="48" t="s">
        <v>62</v>
      </c>
      <c r="C45" s="54" t="s">
        <v>63</v>
      </c>
      <c r="D45" s="57"/>
      <c r="E45" s="57"/>
      <c r="F45" s="57"/>
      <c r="G45" s="57"/>
      <c r="H45" s="57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82"/>
      <c r="AA45" s="82"/>
    </row>
    <row r="46" spans="1:27" s="10" customFormat="1" ht="15.75">
      <c r="A46" s="47">
        <v>2.14</v>
      </c>
      <c r="B46" s="48" t="s">
        <v>64</v>
      </c>
      <c r="C46" s="54" t="s">
        <v>65</v>
      </c>
      <c r="D46" s="57"/>
      <c r="E46" s="57"/>
      <c r="F46" s="57"/>
      <c r="G46" s="57"/>
      <c r="H46" s="57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82"/>
      <c r="AA46" s="82"/>
    </row>
    <row r="47" spans="1:27" s="10" customFormat="1" ht="15.75">
      <c r="A47" s="47">
        <v>2.15</v>
      </c>
      <c r="B47" s="48" t="s">
        <v>66</v>
      </c>
      <c r="C47" s="54" t="s">
        <v>67</v>
      </c>
      <c r="D47" s="57"/>
      <c r="E47" s="57"/>
      <c r="F47" s="57"/>
      <c r="G47" s="57"/>
      <c r="H47" s="57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82"/>
      <c r="AA47" s="82"/>
    </row>
    <row r="48" spans="1:27" s="10" customFormat="1" ht="31.5">
      <c r="A48" s="47">
        <v>2.16</v>
      </c>
      <c r="B48" s="48" t="s">
        <v>68</v>
      </c>
      <c r="C48" s="54" t="s">
        <v>69</v>
      </c>
      <c r="D48" s="57"/>
      <c r="E48" s="57"/>
      <c r="F48" s="57"/>
      <c r="G48" s="57"/>
      <c r="H48" s="57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82"/>
      <c r="AA48" s="82"/>
    </row>
    <row r="49" spans="1:27" s="10" customFormat="1" ht="15.75">
      <c r="A49" s="47">
        <v>2.17</v>
      </c>
      <c r="B49" s="48" t="s">
        <v>70</v>
      </c>
      <c r="C49" s="54" t="s">
        <v>71</v>
      </c>
      <c r="D49" s="57"/>
      <c r="E49" s="57"/>
      <c r="F49" s="57"/>
      <c r="G49" s="57"/>
      <c r="H49" s="57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82"/>
      <c r="AA49" s="82"/>
    </row>
    <row r="50" spans="1:27" s="10" customFormat="1" ht="15.75">
      <c r="A50" s="47">
        <v>2.1800000000000002</v>
      </c>
      <c r="B50" s="48" t="s">
        <v>72</v>
      </c>
      <c r="C50" s="54" t="s">
        <v>73</v>
      </c>
      <c r="D50" s="57"/>
      <c r="E50" s="57"/>
      <c r="F50" s="57"/>
      <c r="G50" s="57"/>
      <c r="H50" s="57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82"/>
      <c r="AA50" s="82"/>
    </row>
    <row r="51" spans="1:27" s="10" customFormat="1" ht="31.5">
      <c r="A51" s="47">
        <v>2.19</v>
      </c>
      <c r="B51" s="48" t="s">
        <v>74</v>
      </c>
      <c r="C51" s="54" t="s">
        <v>75</v>
      </c>
      <c r="D51" s="57"/>
      <c r="E51" s="57"/>
      <c r="F51" s="57"/>
      <c r="G51" s="57"/>
      <c r="H51" s="57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82"/>
      <c r="AA51" s="82"/>
    </row>
    <row r="52" spans="1:27" s="10" customFormat="1" ht="31.5">
      <c r="A52" s="60">
        <v>2.2000000000000002</v>
      </c>
      <c r="B52" s="48" t="s">
        <v>76</v>
      </c>
      <c r="C52" s="54" t="s">
        <v>77</v>
      </c>
      <c r="D52" s="57"/>
      <c r="E52" s="57"/>
      <c r="F52" s="57"/>
      <c r="G52" s="57"/>
      <c r="H52" s="57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82"/>
      <c r="AA52" s="82"/>
    </row>
    <row r="53" spans="1:27" s="10" customFormat="1" ht="15.75">
      <c r="A53" s="47">
        <v>2.21</v>
      </c>
      <c r="B53" s="48" t="s">
        <v>78</v>
      </c>
      <c r="C53" s="54" t="s">
        <v>79</v>
      </c>
      <c r="D53" s="57"/>
      <c r="E53" s="57"/>
      <c r="F53" s="57"/>
      <c r="G53" s="57"/>
      <c r="H53" s="57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82"/>
      <c r="AA53" s="82"/>
    </row>
    <row r="54" spans="1:27" s="10" customFormat="1" ht="31.5">
      <c r="A54" s="47">
        <v>2.2200000000000002</v>
      </c>
      <c r="B54" s="48" t="s">
        <v>80</v>
      </c>
      <c r="C54" s="54" t="s">
        <v>81</v>
      </c>
      <c r="D54" s="57"/>
      <c r="E54" s="57"/>
      <c r="F54" s="57"/>
      <c r="G54" s="57"/>
      <c r="H54" s="57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82"/>
      <c r="AA54" s="82"/>
    </row>
    <row r="55" spans="1:27" s="10" customFormat="1" ht="15.75">
      <c r="A55" s="47">
        <v>2.23</v>
      </c>
      <c r="B55" s="48" t="s">
        <v>82</v>
      </c>
      <c r="C55" s="54" t="s">
        <v>83</v>
      </c>
      <c r="D55" s="57"/>
      <c r="E55" s="57"/>
      <c r="F55" s="57"/>
      <c r="G55" s="57"/>
      <c r="H55" s="57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82"/>
      <c r="AA55" s="82"/>
    </row>
    <row r="56" spans="1:27" s="10" customFormat="1" ht="31.5">
      <c r="A56" s="47">
        <v>2.2400000000000002</v>
      </c>
      <c r="B56" s="48" t="s">
        <v>84</v>
      </c>
      <c r="C56" s="54" t="s">
        <v>85</v>
      </c>
      <c r="D56" s="57"/>
      <c r="E56" s="57"/>
      <c r="F56" s="57"/>
      <c r="G56" s="57"/>
      <c r="H56" s="57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82"/>
      <c r="AA56" s="82"/>
    </row>
    <row r="57" spans="1:27" s="10" customFormat="1" ht="15.75">
      <c r="A57" s="47">
        <v>2.25</v>
      </c>
      <c r="B57" s="48" t="s">
        <v>86</v>
      </c>
      <c r="C57" s="54" t="s">
        <v>87</v>
      </c>
      <c r="D57" s="57"/>
      <c r="E57" s="57"/>
      <c r="F57" s="57"/>
      <c r="G57" s="57"/>
      <c r="H57" s="57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82"/>
      <c r="AA57" s="82"/>
    </row>
    <row r="58" spans="1:27" s="10" customFormat="1" ht="15.75">
      <c r="A58" s="99">
        <v>2.2599999999999998</v>
      </c>
      <c r="B58" s="68" t="s">
        <v>88</v>
      </c>
      <c r="C58" s="69" t="s">
        <v>89</v>
      </c>
      <c r="D58" s="100"/>
      <c r="E58" s="100"/>
      <c r="F58" s="100"/>
      <c r="G58" s="100"/>
      <c r="H58" s="100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82"/>
      <c r="AA58" s="82"/>
    </row>
    <row r="60" spans="1:27"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80"/>
      <c r="T60" s="43"/>
      <c r="U60" s="43"/>
      <c r="V60" s="43"/>
      <c r="W60" s="43"/>
      <c r="X60" s="43"/>
      <c r="Y60" s="43"/>
    </row>
    <row r="61" spans="1:27" s="66" customFormat="1"/>
    <row r="62" spans="1:27">
      <c r="S62" s="81"/>
    </row>
    <row r="67" spans="3:25" s="249" customFormat="1" ht="15.75">
      <c r="C67" s="250" t="s">
        <v>91</v>
      </c>
      <c r="D67" s="251">
        <f>SUM(E67:Y67)</f>
        <v>3216.6200000000003</v>
      </c>
      <c r="E67" s="252">
        <v>32.92</v>
      </c>
      <c r="F67" s="252">
        <v>307.44</v>
      </c>
      <c r="G67" s="252">
        <v>78.72</v>
      </c>
      <c r="H67" s="252">
        <v>36.979999999999997</v>
      </c>
      <c r="I67" s="252">
        <v>371.81</v>
      </c>
      <c r="J67" s="252">
        <v>57.7</v>
      </c>
      <c r="K67" s="252">
        <v>52.05</v>
      </c>
      <c r="L67" s="252">
        <v>99.8</v>
      </c>
      <c r="M67" s="252">
        <v>12.32</v>
      </c>
      <c r="N67" s="252">
        <v>77.48</v>
      </c>
      <c r="O67" s="252">
        <v>19.28</v>
      </c>
      <c r="P67" s="252">
        <v>27.01</v>
      </c>
      <c r="Q67" s="252">
        <v>682.81</v>
      </c>
      <c r="R67" s="252">
        <v>81.02</v>
      </c>
      <c r="S67" s="252">
        <v>29.77</v>
      </c>
      <c r="T67" s="252">
        <v>117.24</v>
      </c>
      <c r="U67" s="252">
        <v>476.78</v>
      </c>
      <c r="V67" s="252">
        <v>57.53</v>
      </c>
      <c r="W67" s="252">
        <v>3.89</v>
      </c>
      <c r="X67" s="252">
        <v>17.510000000000002</v>
      </c>
      <c r="Y67" s="252">
        <v>576.55999999999995</v>
      </c>
    </row>
  </sheetData>
  <mergeCells count="7">
    <mergeCell ref="A2:Y2"/>
    <mergeCell ref="A5:A6"/>
    <mergeCell ref="B5:B6"/>
    <mergeCell ref="C5:C6"/>
    <mergeCell ref="D5:D6"/>
    <mergeCell ref="E5:Y5"/>
    <mergeCell ref="F4:H4"/>
  </mergeCells>
  <phoneticPr fontId="22" type="noConversion"/>
  <pageMargins left="0.39370078740157483" right="0.19685039370078741" top="0.39370078740157483" bottom="0.39370078740157483" header="0.31496062992125984" footer="0.31496062992125984"/>
  <pageSetup paperSize="8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8"/>
  <sheetViews>
    <sheetView zoomScale="85" zoomScaleNormal="85" workbookViewId="0">
      <selection activeCell="D4" sqref="D4:D5"/>
    </sheetView>
  </sheetViews>
  <sheetFormatPr defaultRowHeight="15"/>
  <cols>
    <col min="1" max="1" width="8" customWidth="1"/>
    <col min="2" max="2" width="35.7109375" customWidth="1"/>
    <col min="3" max="3" width="8" customWidth="1"/>
    <col min="4" max="4" width="11.42578125" customWidth="1"/>
    <col min="5" max="5" width="8.85546875" bestFit="1" customWidth="1"/>
    <col min="6" max="6" width="10" bestFit="1" customWidth="1"/>
    <col min="7" max="7" width="10.140625" bestFit="1" customWidth="1"/>
    <col min="8" max="8" width="8.85546875" bestFit="1" customWidth="1"/>
    <col min="9" max="9" width="8.7109375" customWidth="1"/>
    <col min="10" max="10" width="10.28515625" customWidth="1"/>
    <col min="11" max="17" width="8.7109375" customWidth="1"/>
    <col min="18" max="18" width="8.7109375" style="33" customWidth="1"/>
    <col min="19" max="20" width="8.7109375" customWidth="1"/>
    <col min="21" max="22" width="8.85546875" customWidth="1"/>
    <col min="24" max="24" width="9.28515625" customWidth="1"/>
    <col min="25" max="25" width="9.7109375" customWidth="1"/>
  </cols>
  <sheetData>
    <row r="1" spans="1:25" ht="15.75">
      <c r="A1" s="1" t="s">
        <v>192</v>
      </c>
      <c r="B1" s="190"/>
      <c r="C1" s="190"/>
      <c r="D1" s="191"/>
      <c r="E1" s="190"/>
      <c r="F1" s="190"/>
      <c r="G1" s="190"/>
      <c r="H1" s="190"/>
      <c r="I1" s="33"/>
      <c r="R1"/>
    </row>
    <row r="2" spans="1:25" ht="18.75" customHeight="1">
      <c r="A2" s="619" t="s">
        <v>563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</row>
    <row r="3" spans="1:25" ht="31.5" customHeight="1">
      <c r="A3" s="3"/>
      <c r="B3" s="21"/>
      <c r="C3" s="2"/>
      <c r="D3" s="2"/>
      <c r="I3" s="33"/>
      <c r="R3"/>
      <c r="V3" s="634" t="s">
        <v>1</v>
      </c>
      <c r="W3" s="634"/>
      <c r="X3" s="634"/>
      <c r="Y3" s="634"/>
    </row>
    <row r="4" spans="1:25" ht="15.75" customHeight="1">
      <c r="A4" s="612" t="s">
        <v>2</v>
      </c>
      <c r="B4" s="612" t="s">
        <v>3</v>
      </c>
      <c r="C4" s="612" t="s">
        <v>4</v>
      </c>
      <c r="D4" s="614" t="s">
        <v>5</v>
      </c>
      <c r="E4" s="616" t="s">
        <v>6</v>
      </c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8"/>
    </row>
    <row r="5" spans="1:25" ht="47.25">
      <c r="A5" s="613"/>
      <c r="B5" s="613"/>
      <c r="C5" s="613"/>
      <c r="D5" s="615"/>
      <c r="E5" s="76" t="s">
        <v>170</v>
      </c>
      <c r="F5" s="76" t="s">
        <v>179</v>
      </c>
      <c r="G5" s="76" t="s">
        <v>169</v>
      </c>
      <c r="H5" s="76" t="s">
        <v>178</v>
      </c>
      <c r="I5" s="77" t="s">
        <v>167</v>
      </c>
      <c r="J5" s="77" t="s">
        <v>184</v>
      </c>
      <c r="K5" s="77" t="s">
        <v>168</v>
      </c>
      <c r="L5" s="77" t="s">
        <v>185</v>
      </c>
      <c r="M5" s="77" t="s">
        <v>183</v>
      </c>
      <c r="N5" s="77" t="s">
        <v>186</v>
      </c>
      <c r="O5" s="77" t="s">
        <v>177</v>
      </c>
      <c r="P5" s="77" t="s">
        <v>172</v>
      </c>
      <c r="Q5" s="77" t="s">
        <v>187</v>
      </c>
      <c r="R5" s="78" t="s">
        <v>166</v>
      </c>
      <c r="S5" s="77" t="s">
        <v>175</v>
      </c>
      <c r="T5" s="77" t="s">
        <v>165</v>
      </c>
      <c r="U5" s="77" t="s">
        <v>176</v>
      </c>
      <c r="V5" s="77" t="s">
        <v>193</v>
      </c>
      <c r="W5" s="77" t="s">
        <v>174</v>
      </c>
      <c r="X5" s="77" t="s">
        <v>171</v>
      </c>
      <c r="Y5" s="77" t="s">
        <v>173</v>
      </c>
    </row>
    <row r="6" spans="1:25" ht="30.75" customHeight="1">
      <c r="A6" s="9">
        <v>-1</v>
      </c>
      <c r="B6" s="9">
        <v>-2</v>
      </c>
      <c r="C6" s="9">
        <v>-3</v>
      </c>
      <c r="D6" s="9" t="s">
        <v>189</v>
      </c>
      <c r="E6" s="32">
        <v>-5</v>
      </c>
      <c r="F6" s="32">
        <v>-6</v>
      </c>
      <c r="G6" s="32">
        <v>-7</v>
      </c>
      <c r="H6" s="32">
        <v>-8</v>
      </c>
      <c r="I6" s="32">
        <v>-9</v>
      </c>
      <c r="J6" s="32">
        <v>-10</v>
      </c>
      <c r="K6" s="32">
        <v>-11</v>
      </c>
      <c r="L6" s="32">
        <v>-12</v>
      </c>
      <c r="M6" s="32">
        <v>-13</v>
      </c>
      <c r="N6" s="32">
        <v>-14</v>
      </c>
      <c r="O6" s="32">
        <v>-15</v>
      </c>
      <c r="P6" s="32">
        <v>-16</v>
      </c>
      <c r="Q6" s="32">
        <v>-17</v>
      </c>
      <c r="R6" s="32">
        <v>-18</v>
      </c>
      <c r="S6" s="32">
        <v>-19</v>
      </c>
      <c r="T6" s="32">
        <v>-20</v>
      </c>
      <c r="U6" s="32">
        <v>-21</v>
      </c>
      <c r="V6" s="32">
        <v>-22</v>
      </c>
      <c r="W6" s="32">
        <v>-23</v>
      </c>
      <c r="X6" s="32">
        <v>-24</v>
      </c>
      <c r="Y6" s="32">
        <v>-25</v>
      </c>
    </row>
    <row r="7" spans="1:25" ht="15.75">
      <c r="A7" s="9"/>
      <c r="B7" s="209" t="s">
        <v>7</v>
      </c>
      <c r="C7" s="9"/>
      <c r="D7" s="102">
        <f>H1.HT!D7</f>
        <v>122521.20999999999</v>
      </c>
      <c r="E7" s="102">
        <f>HLOOKUP(E5,H1.HT!E5:Y7,3,0)</f>
        <v>1416.73</v>
      </c>
      <c r="F7" s="102">
        <f>HLOOKUP(F5,H1.HT!F5:Z7,3,0)</f>
        <v>4392.2700000000004</v>
      </c>
      <c r="G7" s="102">
        <f>HLOOKUP(G5,H1.HT!G5:Z7,3,0)</f>
        <v>14047.24</v>
      </c>
      <c r="H7" s="102">
        <f>HLOOKUP(H5,H1.HT!H5:Z7,3,0)</f>
        <v>4089</v>
      </c>
      <c r="I7" s="102">
        <f>HLOOKUP(I5,H1.HT!I5:AA7,3,0)</f>
        <v>6740.04</v>
      </c>
      <c r="J7" s="102">
        <f>HLOOKUP(J5,H1.HT!J5:AB7,3,0)</f>
        <v>32397.59</v>
      </c>
      <c r="K7" s="102">
        <f>HLOOKUP(K5,H1.HT!K5:AC7,3,0)</f>
        <v>1033.5899999999999</v>
      </c>
      <c r="L7" s="102">
        <f>HLOOKUP(L5,H1.HT!L5:AD7,3,0)</f>
        <v>3118.82</v>
      </c>
      <c r="M7" s="102">
        <f>HLOOKUP(M5,H1.HT!M5:AE7,3,0)</f>
        <v>875.69</v>
      </c>
      <c r="N7" s="102">
        <f>HLOOKUP(N5,H1.HT!N5:AF7,3,0)</f>
        <v>1673.41</v>
      </c>
      <c r="O7" s="102">
        <f>HLOOKUP(O5,H1.HT!O5:AG7,3,0)</f>
        <v>2813.39</v>
      </c>
      <c r="P7" s="102">
        <f>HLOOKUP(P5,H1.HT!P5:AH7,3,0)</f>
        <v>539.39</v>
      </c>
      <c r="Q7" s="102">
        <f>HLOOKUP(Q5,H1.HT!Q5:AI7,3,0)</f>
        <v>8115.56</v>
      </c>
      <c r="R7" s="102">
        <f>HLOOKUP(R5,H1.HT!R5:AJ7,3,0)</f>
        <v>3785.12</v>
      </c>
      <c r="S7" s="102">
        <f>HLOOKUP(S5,H1.HT!S5:AK7,3,0)</f>
        <v>4031.62</v>
      </c>
      <c r="T7" s="102">
        <f>HLOOKUP(T5,H1.HT!T5:AL7,3,0)</f>
        <v>6926.65</v>
      </c>
      <c r="U7" s="102">
        <f>HLOOKUP(U5,H1.HT!U5:AM7,3,0)</f>
        <v>5127.97</v>
      </c>
      <c r="V7" s="102">
        <f>HLOOKUP(V5,H1.HT!V5:AN7,3,0)</f>
        <v>5787.96</v>
      </c>
      <c r="W7" s="102">
        <f>HLOOKUP(W5,H1.HT!W5:AO7,3,0)</f>
        <v>2670.43</v>
      </c>
      <c r="X7" s="102">
        <f>HLOOKUP(X5,H1.HT!X5:AP7,3,0)</f>
        <v>1658.27</v>
      </c>
      <c r="Y7" s="102">
        <f>HLOOKUP(Y5,H1.HT!Y5:AQ7,3,0)</f>
        <v>11280.47</v>
      </c>
    </row>
    <row r="8" spans="1:25" s="214" customFormat="1" ht="15.75">
      <c r="A8" s="55">
        <v>1</v>
      </c>
      <c r="B8" s="56" t="s">
        <v>8</v>
      </c>
      <c r="C8" s="75" t="s">
        <v>9</v>
      </c>
      <c r="D8" s="210">
        <f>H1.HT!D8+'Phu Bieu 6'!D8</f>
        <v>115749.94150800002</v>
      </c>
      <c r="E8" s="210">
        <f>H1.HT!E8+'Phu Bieu 6'!E8</f>
        <v>1176.1827099999998</v>
      </c>
      <c r="F8" s="210">
        <f>H1.HT!F8+'Phu Bieu 6'!F8</f>
        <v>3984.2400000000002</v>
      </c>
      <c r="G8" s="210">
        <f>H1.HT!G8+'Phu Bieu 6'!G8</f>
        <v>13525.80687</v>
      </c>
      <c r="H8" s="210">
        <f>H1.HT!H8+'Phu Bieu 6'!H8</f>
        <v>3964.9100000000003</v>
      </c>
      <c r="I8" s="210">
        <f>H1.HT!I8+'Phu Bieu 6'!I8</f>
        <v>6268.2111000000004</v>
      </c>
      <c r="J8" s="210">
        <f>H1.HT!J8+'Phu Bieu 6'!J8</f>
        <v>31624.000000000007</v>
      </c>
      <c r="K8" s="210">
        <f>H1.HT!K8+'Phu Bieu 6'!K8</f>
        <v>965.67</v>
      </c>
      <c r="L8" s="210">
        <f>H1.HT!L8+'Phu Bieu 6'!L8</f>
        <v>2911.68</v>
      </c>
      <c r="M8" s="210">
        <f>H1.HT!M8+'Phu Bieu 6'!M8</f>
        <v>766.75999999999988</v>
      </c>
      <c r="N8" s="210">
        <f>H1.HT!N8+'Phu Bieu 6'!N8</f>
        <v>1441.85041</v>
      </c>
      <c r="O8" s="210">
        <f>H1.HT!O8+'Phu Bieu 6'!O8</f>
        <v>2703.58</v>
      </c>
      <c r="P8" s="210">
        <f>H1.HT!P8+'Phu Bieu 6'!P8</f>
        <v>351.78999999999996</v>
      </c>
      <c r="Q8" s="210">
        <f>H1.HT!Q8+'Phu Bieu 6'!Q8</f>
        <v>7914.4502079999993</v>
      </c>
      <c r="R8" s="210">
        <f>H1.HT!R8+'Phu Bieu 6'!R8</f>
        <v>3432.1300000000006</v>
      </c>
      <c r="S8" s="210">
        <f>H1.HT!S8+'Phu Bieu 6'!S8</f>
        <v>3519.9370000000004</v>
      </c>
      <c r="T8" s="210">
        <f>H1.HT!T8+'Phu Bieu 6'!T8</f>
        <v>6349.7999999999993</v>
      </c>
      <c r="U8" s="210">
        <f>H1.HT!U8+'Phu Bieu 6'!U8</f>
        <v>4742.2846100000006</v>
      </c>
      <c r="V8" s="210">
        <f>H1.HT!V8+'Phu Bieu 6'!V8</f>
        <v>5454.5286000000006</v>
      </c>
      <c r="W8" s="210">
        <f>H1.HT!W8+'Phu Bieu 6'!W8</f>
        <v>2565.0499999999997</v>
      </c>
      <c r="X8" s="210">
        <f>H1.HT!X8+'Phu Bieu 6'!X8</f>
        <v>1522.16</v>
      </c>
      <c r="Y8" s="210">
        <f>H1.HT!Y8+'Phu Bieu 6'!Y8</f>
        <v>10564.92</v>
      </c>
    </row>
    <row r="9" spans="1:25" s="213" customFormat="1" ht="15.75">
      <c r="A9" s="47" t="s">
        <v>10</v>
      </c>
      <c r="B9" s="48" t="s">
        <v>11</v>
      </c>
      <c r="C9" s="49" t="s">
        <v>12</v>
      </c>
      <c r="D9" s="211">
        <f>H1.HT!D9+'Phu Bieu 6'!D9</f>
        <v>1149.8665000000001</v>
      </c>
      <c r="E9" s="211">
        <f>H1.HT!E9+'Phu Bieu 6'!E9</f>
        <v>59.1875</v>
      </c>
      <c r="F9" s="211">
        <f>H1.HT!F9+'Phu Bieu 6'!F9</f>
        <v>41.54</v>
      </c>
      <c r="G9" s="211">
        <f>H1.HT!G9+'Phu Bieu 6'!G9</f>
        <v>18.61</v>
      </c>
      <c r="H9" s="211">
        <f>H1.HT!H9+'Phu Bieu 6'!H9</f>
        <v>52.6</v>
      </c>
      <c r="I9" s="211">
        <f>H1.HT!I9+'Phu Bieu 6'!I9</f>
        <v>56.370000000000005</v>
      </c>
      <c r="J9" s="211">
        <f>H1.HT!J9+'Phu Bieu 6'!J9</f>
        <v>29.2</v>
      </c>
      <c r="K9" s="211">
        <f>H1.HT!K9+'Phu Bieu 6'!K9</f>
        <v>29.84</v>
      </c>
      <c r="L9" s="211">
        <f>H1.HT!L9+'Phu Bieu 6'!L9</f>
        <v>53.51</v>
      </c>
      <c r="M9" s="211">
        <f>H1.HT!M9+'Phu Bieu 6'!M9</f>
        <v>93.09</v>
      </c>
      <c r="N9" s="211">
        <f>H1.HT!N9+'Phu Bieu 6'!N9</f>
        <v>51.294200000000004</v>
      </c>
      <c r="O9" s="211">
        <f>H1.HT!O9+'Phu Bieu 6'!O9</f>
        <v>8.25</v>
      </c>
      <c r="P9" s="211">
        <f>H1.HT!P9+'Phu Bieu 6'!P9</f>
        <v>33.479999999999997</v>
      </c>
      <c r="Q9" s="211">
        <f>H1.HT!Q9+'Phu Bieu 6'!Q9</f>
        <v>0</v>
      </c>
      <c r="R9" s="211">
        <f>H1.HT!R9+'Phu Bieu 6'!R9</f>
        <v>72.400000000000006</v>
      </c>
      <c r="S9" s="211">
        <f>H1.HT!S9+'Phu Bieu 6'!S9</f>
        <v>52.49</v>
      </c>
      <c r="T9" s="211">
        <f>H1.HT!T9+'Phu Bieu 6'!T9</f>
        <v>6.22</v>
      </c>
      <c r="U9" s="211">
        <f>H1.HT!U9+'Phu Bieu 6'!U9</f>
        <v>132.95999999999998</v>
      </c>
      <c r="V9" s="211">
        <f>H1.HT!V9+'Phu Bieu 6'!V9</f>
        <v>145.12480000000002</v>
      </c>
      <c r="W9" s="211">
        <f>H1.HT!W9+'Phu Bieu 6'!W9</f>
        <v>77.72</v>
      </c>
      <c r="X9" s="211">
        <f>H1.HT!X9+'Phu Bieu 6'!X9</f>
        <v>111.33</v>
      </c>
      <c r="Y9" s="211">
        <f>H1.HT!Y9+'Phu Bieu 6'!Y9</f>
        <v>24.65</v>
      </c>
    </row>
    <row r="10" spans="1:25" s="216" customFormat="1" ht="16.5" customHeight="1">
      <c r="A10" s="206"/>
      <c r="B10" s="205" t="s">
        <v>13</v>
      </c>
      <c r="C10" s="207" t="s">
        <v>14</v>
      </c>
      <c r="D10" s="211">
        <f>H1.HT!D10+'Phu Bieu 6'!D10</f>
        <v>1079.1765</v>
      </c>
      <c r="E10" s="211">
        <f>H1.HT!E10+'Phu Bieu 6'!E10</f>
        <v>55.097499999999997</v>
      </c>
      <c r="F10" s="211">
        <f>H1.HT!F10+'Phu Bieu 6'!F10</f>
        <v>31.22</v>
      </c>
      <c r="G10" s="211">
        <f>H1.HT!G10+'Phu Bieu 6'!G10</f>
        <v>17</v>
      </c>
      <c r="H10" s="211">
        <f>H1.HT!H10+'Phu Bieu 6'!H10</f>
        <v>52.6</v>
      </c>
      <c r="I10" s="211">
        <f>H1.HT!I10+'Phu Bieu 6'!I10</f>
        <v>56.370000000000005</v>
      </c>
      <c r="J10" s="211">
        <f>H1.HT!J10+'Phu Bieu 6'!J10</f>
        <v>28.28</v>
      </c>
      <c r="K10" s="211">
        <f>H1.HT!K10+'Phu Bieu 6'!K10</f>
        <v>29.3</v>
      </c>
      <c r="L10" s="211">
        <f>H1.HT!L10+'Phu Bieu 6'!L10</f>
        <v>53.51</v>
      </c>
      <c r="M10" s="211">
        <f>H1.HT!M10+'Phu Bieu 6'!M10</f>
        <v>90.38</v>
      </c>
      <c r="N10" s="211">
        <f>H1.HT!N10+'Phu Bieu 6'!N10</f>
        <v>51.294200000000004</v>
      </c>
      <c r="O10" s="211">
        <f>H1.HT!O10+'Phu Bieu 6'!O10</f>
        <v>5.64</v>
      </c>
      <c r="P10" s="211">
        <f>H1.HT!P10+'Phu Bieu 6'!P10</f>
        <v>33.479999999999997</v>
      </c>
      <c r="Q10" s="211">
        <f>H1.HT!Q10+'Phu Bieu 6'!Q10</f>
        <v>0</v>
      </c>
      <c r="R10" s="211">
        <f>H1.HT!R10+'Phu Bieu 6'!R10</f>
        <v>29.7</v>
      </c>
      <c r="S10" s="211">
        <f>H1.HT!S10+'Phu Bieu 6'!S10</f>
        <v>52.49</v>
      </c>
      <c r="T10" s="211">
        <f>H1.HT!T10+'Phu Bieu 6'!T10</f>
        <v>5.97</v>
      </c>
      <c r="U10" s="211">
        <f>H1.HT!U10+'Phu Bieu 6'!U10</f>
        <v>132.95999999999998</v>
      </c>
      <c r="V10" s="211">
        <f>H1.HT!V10+'Phu Bieu 6'!V10</f>
        <v>144.62480000000002</v>
      </c>
      <c r="W10" s="211">
        <f>H1.HT!W10+'Phu Bieu 6'!W10</f>
        <v>75.760000000000005</v>
      </c>
      <c r="X10" s="211">
        <f>H1.HT!X10+'Phu Bieu 6'!X10</f>
        <v>110.77</v>
      </c>
      <c r="Y10" s="211">
        <f>H1.HT!Y10+'Phu Bieu 6'!Y10</f>
        <v>22.73</v>
      </c>
    </row>
    <row r="11" spans="1:25" s="213" customFormat="1" ht="15.75">
      <c r="A11" s="47" t="s">
        <v>309</v>
      </c>
      <c r="B11" s="48" t="s">
        <v>15</v>
      </c>
      <c r="C11" s="49" t="s">
        <v>16</v>
      </c>
      <c r="D11" s="211">
        <f>H1.HT!D11+'Phu Bieu 6'!D11</f>
        <v>1334.7328399999999</v>
      </c>
      <c r="E11" s="211">
        <f>H1.HT!E11+'Phu Bieu 6'!E11</f>
        <v>41.35942</v>
      </c>
      <c r="F11" s="211">
        <f>H1.HT!F11+'Phu Bieu 6'!F11</f>
        <v>41.620000000000005</v>
      </c>
      <c r="G11" s="211">
        <f>H1.HT!G11+'Phu Bieu 6'!G11</f>
        <v>87.856499999999997</v>
      </c>
      <c r="H11" s="211">
        <f>H1.HT!H11+'Phu Bieu 6'!H11</f>
        <v>46.239999999999995</v>
      </c>
      <c r="I11" s="211">
        <f>H1.HT!I11+'Phu Bieu 6'!I11</f>
        <v>73.789999999999992</v>
      </c>
      <c r="J11" s="211">
        <f>H1.HT!J11+'Phu Bieu 6'!J11</f>
        <v>91.53</v>
      </c>
      <c r="K11" s="211">
        <f>H1.HT!K11+'Phu Bieu 6'!K11</f>
        <v>33.599999999999994</v>
      </c>
      <c r="L11" s="211">
        <f>H1.HT!L11+'Phu Bieu 6'!L11</f>
        <v>47.64</v>
      </c>
      <c r="M11" s="211">
        <f>H1.HT!M11+'Phu Bieu 6'!M11</f>
        <v>8.3800000000000008</v>
      </c>
      <c r="N11" s="211">
        <f>H1.HT!N11+'Phu Bieu 6'!N11</f>
        <v>28.570800000000002</v>
      </c>
      <c r="O11" s="211">
        <f>H1.HT!O11+'Phu Bieu 6'!O11</f>
        <v>19.68</v>
      </c>
      <c r="P11" s="211">
        <f>H1.HT!P11+'Phu Bieu 6'!P11</f>
        <v>46.01</v>
      </c>
      <c r="Q11" s="211">
        <f>H1.HT!Q11+'Phu Bieu 6'!Q11</f>
        <v>10.99</v>
      </c>
      <c r="R11" s="211">
        <f>H1.HT!R11+'Phu Bieu 6'!R11</f>
        <v>79.98</v>
      </c>
      <c r="S11" s="211">
        <f>H1.HT!S11+'Phu Bieu 6'!S11</f>
        <v>24.3</v>
      </c>
      <c r="T11" s="211">
        <f>H1.HT!T11+'Phu Bieu 6'!T11</f>
        <v>3.28</v>
      </c>
      <c r="U11" s="211">
        <f>H1.HT!U11+'Phu Bieu 6'!U11</f>
        <v>88.303420000000003</v>
      </c>
      <c r="V11" s="211">
        <f>H1.HT!V11+'Phu Bieu 6'!V11</f>
        <v>18.912700000000001</v>
      </c>
      <c r="W11" s="211">
        <f>H1.HT!W11+'Phu Bieu 6'!W11</f>
        <v>11.54</v>
      </c>
      <c r="X11" s="211">
        <f>H1.HT!X11+'Phu Bieu 6'!X11</f>
        <v>12.9</v>
      </c>
      <c r="Y11" s="211">
        <f>H1.HT!Y11+'Phu Bieu 6'!Y11</f>
        <v>518.25</v>
      </c>
    </row>
    <row r="12" spans="1:25" s="213" customFormat="1" ht="15.75">
      <c r="A12" s="47" t="s">
        <v>310</v>
      </c>
      <c r="B12" s="48" t="s">
        <v>17</v>
      </c>
      <c r="C12" s="49" t="s">
        <v>18</v>
      </c>
      <c r="D12" s="211">
        <f>H1.HT!D12+'Phu Bieu 6'!D12</f>
        <v>3495.335</v>
      </c>
      <c r="E12" s="211">
        <f>H1.HT!E12+'Phu Bieu 6'!E12</f>
        <v>102.70578999999999</v>
      </c>
      <c r="F12" s="211">
        <f>H1.HT!F12+'Phu Bieu 6'!F12</f>
        <v>144.86000000000001</v>
      </c>
      <c r="G12" s="211">
        <f>H1.HT!G12+'Phu Bieu 6'!G12</f>
        <v>269.12709999999998</v>
      </c>
      <c r="H12" s="211">
        <f>H1.HT!H12+'Phu Bieu 6'!H12</f>
        <v>59.96</v>
      </c>
      <c r="I12" s="211">
        <f>H1.HT!I12+'Phu Bieu 6'!I12</f>
        <v>92.961100000000002</v>
      </c>
      <c r="J12" s="211">
        <f>H1.HT!J12+'Phu Bieu 6'!J12</f>
        <v>526.34</v>
      </c>
      <c r="K12" s="211">
        <f>H1.HT!K12+'Phu Bieu 6'!K12</f>
        <v>25.08</v>
      </c>
      <c r="L12" s="211">
        <f>H1.HT!L12+'Phu Bieu 6'!L12</f>
        <v>218.19</v>
      </c>
      <c r="M12" s="211">
        <f>H1.HT!M12+'Phu Bieu 6'!M12</f>
        <v>49.99</v>
      </c>
      <c r="N12" s="211">
        <f>H1.HT!N12+'Phu Bieu 6'!N12</f>
        <v>91.395409999999998</v>
      </c>
      <c r="O12" s="211">
        <f>H1.HT!O12+'Phu Bieu 6'!O12</f>
        <v>121.04</v>
      </c>
      <c r="P12" s="211">
        <f>H1.HT!P12+'Phu Bieu 6'!P12</f>
        <v>48.62</v>
      </c>
      <c r="Q12" s="211">
        <f>H1.HT!Q12+'Phu Bieu 6'!Q12</f>
        <v>117.08</v>
      </c>
      <c r="R12" s="211">
        <f>H1.HT!R12+'Phu Bieu 6'!R12</f>
        <v>470.22</v>
      </c>
      <c r="S12" s="211">
        <f>H1.HT!S12+'Phu Bieu 6'!S12</f>
        <v>184.47</v>
      </c>
      <c r="T12" s="211">
        <f>H1.HT!T12+'Phu Bieu 6'!T12</f>
        <v>132.06</v>
      </c>
      <c r="U12" s="211">
        <f>H1.HT!U12+'Phu Bieu 6'!U12</f>
        <v>181.0471</v>
      </c>
      <c r="V12" s="211">
        <f>H1.HT!V12+'Phu Bieu 6'!V12</f>
        <v>185.4085</v>
      </c>
      <c r="W12" s="211">
        <f>H1.HT!W12+'Phu Bieu 6'!W12</f>
        <v>98.24</v>
      </c>
      <c r="X12" s="211">
        <f>H1.HT!X12+'Phu Bieu 6'!X12</f>
        <v>126.2</v>
      </c>
      <c r="Y12" s="211">
        <f>H1.HT!Y12+'Phu Bieu 6'!Y12</f>
        <v>250.34</v>
      </c>
    </row>
    <row r="13" spans="1:25" s="213" customFormat="1" ht="15.75">
      <c r="A13" s="47" t="s">
        <v>311</v>
      </c>
      <c r="B13" s="48" t="s">
        <v>19</v>
      </c>
      <c r="C13" s="49" t="s">
        <v>20</v>
      </c>
      <c r="D13" s="211">
        <f>H1.HT!D13+'Phu Bieu 6'!D13</f>
        <v>48427.090000000004</v>
      </c>
      <c r="E13" s="211">
        <f>H1.HT!E13+'Phu Bieu 6'!E13</f>
        <v>746.61</v>
      </c>
      <c r="F13" s="211">
        <f>H1.HT!F13+'Phu Bieu 6'!F13</f>
        <v>742.78000000000009</v>
      </c>
      <c r="G13" s="211">
        <f>H1.HT!G13+'Phu Bieu 6'!G13</f>
        <v>7026.82</v>
      </c>
      <c r="H13" s="211">
        <f>H1.HT!H13+'Phu Bieu 6'!H13</f>
        <v>204.76</v>
      </c>
      <c r="I13" s="211">
        <f>H1.HT!I13+'Phu Bieu 6'!I13</f>
        <v>3064.3</v>
      </c>
      <c r="J13" s="211">
        <f>H1.HT!J13+'Phu Bieu 6'!J13</f>
        <v>8848.4</v>
      </c>
      <c r="K13" s="211">
        <f>H1.HT!K13+'Phu Bieu 6'!K13</f>
        <v>258.66000000000003</v>
      </c>
      <c r="L13" s="211">
        <f>H1.HT!L13+'Phu Bieu 6'!L13</f>
        <v>1187.77</v>
      </c>
      <c r="M13" s="211">
        <f>H1.HT!M13+'Phu Bieu 6'!M13</f>
        <v>289.45</v>
      </c>
      <c r="N13" s="211">
        <f>H1.HT!N13+'Phu Bieu 6'!N13</f>
        <v>451.81</v>
      </c>
      <c r="O13" s="211">
        <f>H1.HT!O13+'Phu Bieu 6'!O13</f>
        <v>1917.5</v>
      </c>
      <c r="P13" s="211">
        <f>H1.HT!P13+'Phu Bieu 6'!P13</f>
        <v>0</v>
      </c>
      <c r="Q13" s="211">
        <f>H1.HT!Q13+'Phu Bieu 6'!Q13</f>
        <v>5366.29</v>
      </c>
      <c r="R13" s="211">
        <f>H1.HT!R13+'Phu Bieu 6'!R13</f>
        <v>753.08</v>
      </c>
      <c r="S13" s="211">
        <f>H1.HT!S13+'Phu Bieu 6'!S13</f>
        <v>991.21</v>
      </c>
      <c r="T13" s="211">
        <f>H1.HT!T13+'Phu Bieu 6'!T13</f>
        <v>4285.0600000000004</v>
      </c>
      <c r="U13" s="211">
        <f>H1.HT!U13+'Phu Bieu 6'!U13</f>
        <v>1513.37</v>
      </c>
      <c r="V13" s="211">
        <f>H1.HT!V13+'Phu Bieu 6'!V13</f>
        <v>2684.43</v>
      </c>
      <c r="W13" s="211">
        <f>H1.HT!W13+'Phu Bieu 6'!W13</f>
        <v>1167.77</v>
      </c>
      <c r="X13" s="211">
        <f>H1.HT!X13+'Phu Bieu 6'!X13</f>
        <v>715.33</v>
      </c>
      <c r="Y13" s="211">
        <f>H1.HT!Y13+'Phu Bieu 6'!Y13</f>
        <v>6211.69</v>
      </c>
    </row>
    <row r="14" spans="1:25" s="213" customFormat="1" ht="15.75">
      <c r="A14" s="47" t="s">
        <v>312</v>
      </c>
      <c r="B14" s="48" t="s">
        <v>21</v>
      </c>
      <c r="C14" s="49" t="s">
        <v>22</v>
      </c>
      <c r="D14" s="211">
        <f>H1.HT!D14+'Phu Bieu 6'!D14</f>
        <v>15322.29</v>
      </c>
      <c r="E14" s="211">
        <f>H1.HT!E14+'Phu Bieu 6'!E14</f>
        <v>0</v>
      </c>
      <c r="F14" s="211">
        <f>H1.HT!F14+'Phu Bieu 6'!F15</f>
        <v>-12.19</v>
      </c>
      <c r="G14" s="211">
        <f>H1.HT!G14+'Phu Bieu 6'!G14</f>
        <v>2599.79</v>
      </c>
      <c r="H14" s="211">
        <f>H1.HT!H14+'Phu Bieu 6'!H14</f>
        <v>3024.81</v>
      </c>
      <c r="I14" s="211">
        <f>H1.HT!I14+'Phu Bieu 6'!I14</f>
        <v>0</v>
      </c>
      <c r="J14" s="211">
        <f>H1.HT!J14+'Phu Bieu 6'!J14</f>
        <v>9697.69</v>
      </c>
      <c r="K14" s="211">
        <f>H1.HT!K14+'Phu Bieu 6'!K14</f>
        <v>0</v>
      </c>
      <c r="L14" s="211">
        <f>H1.HT!L14+'Phu Bieu 6'!L14</f>
        <v>0</v>
      </c>
      <c r="M14" s="211">
        <f>H1.HT!M14+'Phu Bieu 6'!M14</f>
        <v>0</v>
      </c>
      <c r="N14" s="211">
        <f>H1.HT!N14+'Phu Bieu 6'!N14</f>
        <v>0</v>
      </c>
      <c r="O14" s="211">
        <f>H1.HT!O14+'Phu Bieu 6'!O14</f>
        <v>0</v>
      </c>
      <c r="P14" s="211">
        <f>H1.HT!P14+'Phu Bieu 6'!P14</f>
        <v>0</v>
      </c>
      <c r="Q14" s="211">
        <f>H1.HT!Q14+'Phu Bieu 6'!Q14</f>
        <v>0</v>
      </c>
      <c r="R14" s="211">
        <f>H1.HT!R14+'Phu Bieu 6'!R14</f>
        <v>0</v>
      </c>
      <c r="S14" s="211">
        <f>H1.HT!S14+'Phu Bieu 6'!S14</f>
        <v>0</v>
      </c>
      <c r="T14" s="211">
        <f>H1.HT!T14+'Phu Bieu 6'!T14</f>
        <v>0</v>
      </c>
      <c r="U14" s="211">
        <f>H1.HT!U14+'Phu Bieu 6'!U14</f>
        <v>0</v>
      </c>
      <c r="V14" s="211">
        <f>H1.HT!V14+'Phu Bieu 6'!V14</f>
        <v>0</v>
      </c>
      <c r="W14" s="211">
        <f>H1.HT!W14+'Phu Bieu 6'!W14</f>
        <v>0</v>
      </c>
      <c r="X14" s="211">
        <f>H1.HT!X14+'Phu Bieu 6'!X14</f>
        <v>0</v>
      </c>
      <c r="Y14" s="211">
        <f>H1.HT!Y14+'Phu Bieu 6'!Y14</f>
        <v>0</v>
      </c>
    </row>
    <row r="15" spans="1:25" s="213" customFormat="1" ht="15.75">
      <c r="A15" s="47" t="s">
        <v>313</v>
      </c>
      <c r="B15" s="48" t="s">
        <v>23</v>
      </c>
      <c r="C15" s="49" t="s">
        <v>24</v>
      </c>
      <c r="D15" s="211">
        <f>H1.HT!D15+'Phu Bieu 6'!D15</f>
        <v>45790.524568000001</v>
      </c>
      <c r="E15" s="211">
        <f>H1.HT!E15+'Phu Bieu 6'!E15</f>
        <v>209.05</v>
      </c>
      <c r="F15" s="211">
        <f>H1.HT!F15+'Phu Bieu 6'!F16</f>
        <v>3007.36</v>
      </c>
      <c r="G15" s="211">
        <f>H1.HT!G15+'Phu Bieu 6'!G15</f>
        <v>3522.3232699999999</v>
      </c>
      <c r="H15" s="211">
        <f>H1.HT!H15+'Phu Bieu 6'!H15</f>
        <v>574.41</v>
      </c>
      <c r="I15" s="211">
        <f>H1.HT!I15+'Phu Bieu 6'!I15</f>
        <v>2976.4500000000003</v>
      </c>
      <c r="J15" s="211">
        <f>H1.HT!J15+'Phu Bieu 6'!J15</f>
        <v>12429.94</v>
      </c>
      <c r="K15" s="211">
        <f>H1.HT!K15+'Phu Bieu 6'!K15</f>
        <v>615.74</v>
      </c>
      <c r="L15" s="211">
        <f>H1.HT!L15+'Phu Bieu 6'!L15</f>
        <v>1388.69</v>
      </c>
      <c r="M15" s="211">
        <f>H1.HT!M15+'Phu Bieu 6'!M15</f>
        <v>320.8</v>
      </c>
      <c r="N15" s="211">
        <f>H1.HT!N15+'Phu Bieu 6'!N15</f>
        <v>802.96</v>
      </c>
      <c r="O15" s="211">
        <f>H1.HT!O15+'Phu Bieu 6'!O15</f>
        <v>626.18000000000006</v>
      </c>
      <c r="P15" s="211">
        <f>H1.HT!P15+'Phu Bieu 6'!P15</f>
        <v>213.35</v>
      </c>
      <c r="Q15" s="211">
        <f>H1.HT!Q15+'Phu Bieu 6'!Q15</f>
        <v>2415.2702079999999</v>
      </c>
      <c r="R15" s="211">
        <f>H1.HT!R15+'Phu Bieu 6'!R15</f>
        <v>2042.2</v>
      </c>
      <c r="S15" s="211">
        <f>H1.HT!S15+'Phu Bieu 6'!S15</f>
        <v>2256.0270000000005</v>
      </c>
      <c r="T15" s="211">
        <f>H1.HT!T15+'Phu Bieu 6'!T15</f>
        <v>1921.98</v>
      </c>
      <c r="U15" s="211">
        <f>H1.HT!U15+'Phu Bieu 6'!U15</f>
        <v>2808.4340900000002</v>
      </c>
      <c r="V15" s="211">
        <f>H1.HT!V15+'Phu Bieu 6'!V15</f>
        <v>2390.37</v>
      </c>
      <c r="W15" s="211">
        <f>H1.HT!W15+'Phu Bieu 6'!W15</f>
        <v>1205.6300000000001</v>
      </c>
      <c r="X15" s="211">
        <f>H1.HT!X15+'Phu Bieu 6'!X15</f>
        <v>517</v>
      </c>
      <c r="Y15" s="211">
        <f>H1.HT!Y15+'Phu Bieu 6'!Y15</f>
        <v>3558.55</v>
      </c>
    </row>
    <row r="16" spans="1:25" s="213" customFormat="1" ht="15.75">
      <c r="A16" s="47" t="s">
        <v>314</v>
      </c>
      <c r="B16" s="48" t="s">
        <v>25</v>
      </c>
      <c r="C16" s="49" t="s">
        <v>26</v>
      </c>
      <c r="D16" s="211">
        <f>H1.HT!D16+'Phu Bieu 6'!D16</f>
        <v>227.6926</v>
      </c>
      <c r="E16" s="211">
        <f>H1.HT!E16+'Phu Bieu 6'!E16</f>
        <v>17.27</v>
      </c>
      <c r="F16" s="211">
        <f>H1.HT!F16+'Phu Bieu 6'!F16</f>
        <v>18.27</v>
      </c>
      <c r="G16" s="211">
        <f>H1.HT!G16+'Phu Bieu 6'!G16</f>
        <v>1.28</v>
      </c>
      <c r="H16" s="211">
        <f>H1.HT!H16+'Phu Bieu 6'!H16</f>
        <v>2.13</v>
      </c>
      <c r="I16" s="211">
        <f>H1.HT!I16+'Phu Bieu 6'!I16</f>
        <v>4.34</v>
      </c>
      <c r="J16" s="211">
        <f>H1.HT!J16+'Phu Bieu 6'!J16</f>
        <v>0.9</v>
      </c>
      <c r="K16" s="211">
        <f>H1.HT!K16+'Phu Bieu 6'!K16</f>
        <v>2.75</v>
      </c>
      <c r="L16" s="211">
        <f>H1.HT!L16+'Phu Bieu 6'!L16</f>
        <v>15.88</v>
      </c>
      <c r="M16" s="211">
        <f>H1.HT!M16+'Phu Bieu 6'!M16</f>
        <v>5.0199999999999996</v>
      </c>
      <c r="N16" s="211">
        <f>H1.HT!N16+'Phu Bieu 6'!N16</f>
        <v>15.820000000000002</v>
      </c>
      <c r="O16" s="211">
        <f>H1.HT!O16+'Phu Bieu 6'!O16</f>
        <v>10.93</v>
      </c>
      <c r="P16" s="211">
        <f>H1.HT!P16+'Phu Bieu 6'!P16</f>
        <v>10.33</v>
      </c>
      <c r="Q16" s="211">
        <f>H1.HT!Q16+'Phu Bieu 6'!Q16</f>
        <v>3.09</v>
      </c>
      <c r="R16" s="211">
        <f>H1.HT!R16+'Phu Bieu 6'!R16</f>
        <v>14.16</v>
      </c>
      <c r="S16" s="211">
        <f>H1.HT!S16+'Phu Bieu 6'!S16</f>
        <v>11.44</v>
      </c>
      <c r="T16" s="211">
        <f>H1.HT!T16+'Phu Bieu 6'!T16</f>
        <v>1.2</v>
      </c>
      <c r="U16" s="211">
        <f>H1.HT!U16+'Phu Bieu 6'!U16</f>
        <v>17.61</v>
      </c>
      <c r="V16" s="211">
        <f>H1.HT!V16+'Phu Bieu 6'!V16</f>
        <v>30.282599999999999</v>
      </c>
      <c r="W16" s="211">
        <f>H1.HT!W16+'Phu Bieu 6'!W16</f>
        <v>4.1500000000000004</v>
      </c>
      <c r="X16" s="211">
        <f>H1.HT!X16+'Phu Bieu 6'!X16</f>
        <v>39.4</v>
      </c>
      <c r="Y16" s="211">
        <f>H1.HT!Y16+'Phu Bieu 6'!Y16</f>
        <v>1.44</v>
      </c>
    </row>
    <row r="17" spans="1:28" s="213" customFormat="1" ht="15.75">
      <c r="A17" s="47" t="s">
        <v>315</v>
      </c>
      <c r="B17" s="48" t="s">
        <v>27</v>
      </c>
      <c r="C17" s="54" t="s">
        <v>28</v>
      </c>
      <c r="D17" s="211">
        <f>H1.HT!D17+'Phu Bieu 6'!D17</f>
        <v>0</v>
      </c>
      <c r="E17" s="211">
        <f>H1.HT!E17+'Phu Bieu 6'!E17</f>
        <v>0</v>
      </c>
      <c r="F17" s="211">
        <f>H1.HT!F17+'Phu Bieu 6'!F17</f>
        <v>0</v>
      </c>
      <c r="G17" s="211">
        <f>H1.HT!G17+'Phu Bieu 6'!G17</f>
        <v>0</v>
      </c>
      <c r="H17" s="211">
        <f>H1.HT!H17+'Phu Bieu 6'!H17</f>
        <v>0</v>
      </c>
      <c r="I17" s="211">
        <f>H1.HT!I17+'Phu Bieu 6'!I17</f>
        <v>0</v>
      </c>
      <c r="J17" s="211">
        <f>H1.HT!J17+'Phu Bieu 6'!J17</f>
        <v>0</v>
      </c>
      <c r="K17" s="211">
        <f>H1.HT!K17+'Phu Bieu 6'!K17</f>
        <v>0</v>
      </c>
      <c r="L17" s="211">
        <f>H1.HT!L17+'Phu Bieu 6'!L17</f>
        <v>0</v>
      </c>
      <c r="M17" s="211">
        <f>H1.HT!M17+'Phu Bieu 6'!M17</f>
        <v>0</v>
      </c>
      <c r="N17" s="211">
        <f>H1.HT!N17+'Phu Bieu 6'!N17</f>
        <v>0</v>
      </c>
      <c r="O17" s="211">
        <f>H1.HT!O17+'Phu Bieu 6'!O17</f>
        <v>0</v>
      </c>
      <c r="P17" s="211">
        <f>H1.HT!P17+'Phu Bieu 6'!P17</f>
        <v>0</v>
      </c>
      <c r="Q17" s="211">
        <f>H1.HT!Q17+'Phu Bieu 6'!Q17</f>
        <v>0</v>
      </c>
      <c r="R17" s="211">
        <f>H1.HT!R17+'Phu Bieu 6'!R17</f>
        <v>0</v>
      </c>
      <c r="S17" s="211">
        <f>H1.HT!S17+'Phu Bieu 6'!S17</f>
        <v>0</v>
      </c>
      <c r="T17" s="211">
        <f>H1.HT!T17+'Phu Bieu 6'!T17</f>
        <v>0</v>
      </c>
      <c r="U17" s="211">
        <f>H1.HT!U17+'Phu Bieu 6'!U17</f>
        <v>0</v>
      </c>
      <c r="V17" s="211">
        <f>H1.HT!V17+'Phu Bieu 6'!V17</f>
        <v>0</v>
      </c>
      <c r="W17" s="211">
        <f>H1.HT!W17+'Phu Bieu 6'!W17</f>
        <v>0</v>
      </c>
      <c r="X17" s="211">
        <f>H1.HT!X17+'Phu Bieu 6'!X17</f>
        <v>0</v>
      </c>
      <c r="Y17" s="211">
        <f>H1.HT!Y17+'Phu Bieu 6'!Y17</f>
        <v>0</v>
      </c>
    </row>
    <row r="18" spans="1:28" s="213" customFormat="1" ht="15.75">
      <c r="A18" s="47" t="s">
        <v>316</v>
      </c>
      <c r="B18" s="48" t="s">
        <v>29</v>
      </c>
      <c r="C18" s="54" t="s">
        <v>30</v>
      </c>
      <c r="D18" s="211">
        <f>H1.HT!D18+'Phu Bieu 6'!D18</f>
        <v>2.41</v>
      </c>
      <c r="E18" s="211">
        <f>H1.HT!E18+'Phu Bieu 6'!E18</f>
        <v>0</v>
      </c>
      <c r="F18" s="211">
        <f>H1.HT!F18+'Phu Bieu 6'!F18</f>
        <v>0</v>
      </c>
      <c r="G18" s="211">
        <f>H1.HT!G18+'Phu Bieu 6'!G18</f>
        <v>0</v>
      </c>
      <c r="H18" s="211">
        <f>H1.HT!H18+'Phu Bieu 6'!H18</f>
        <v>0</v>
      </c>
      <c r="I18" s="211">
        <f>H1.HT!I18+'Phu Bieu 6'!I18</f>
        <v>0</v>
      </c>
      <c r="J18" s="211">
        <f>H1.HT!J18+'Phu Bieu 6'!J18</f>
        <v>0</v>
      </c>
      <c r="K18" s="211">
        <f>H1.HT!K18+'Phu Bieu 6'!K18</f>
        <v>0</v>
      </c>
      <c r="L18" s="211">
        <f>H1.HT!L18+'Phu Bieu 6'!L18</f>
        <v>0</v>
      </c>
      <c r="M18" s="211">
        <f>H1.HT!M18+'Phu Bieu 6'!M18</f>
        <v>0.03</v>
      </c>
      <c r="N18" s="211">
        <f>H1.HT!N18+'Phu Bieu 6'!N18</f>
        <v>0</v>
      </c>
      <c r="O18" s="211">
        <f>H1.HT!O18+'Phu Bieu 6'!O18</f>
        <v>0</v>
      </c>
      <c r="P18" s="211">
        <f>H1.HT!P18+'Phu Bieu 6'!P18</f>
        <v>0</v>
      </c>
      <c r="Q18" s="211">
        <f>H1.HT!Q18+'Phu Bieu 6'!Q18</f>
        <v>1.73</v>
      </c>
      <c r="R18" s="211">
        <f>H1.HT!R18+'Phu Bieu 6'!R18</f>
        <v>0.09</v>
      </c>
      <c r="S18" s="211">
        <f>H1.HT!S18+'Phu Bieu 6'!S18</f>
        <v>0</v>
      </c>
      <c r="T18" s="211">
        <f>H1.HT!T18+'Phu Bieu 6'!T18</f>
        <v>0</v>
      </c>
      <c r="U18" s="211">
        <f>H1.HT!U18+'Phu Bieu 6'!U18</f>
        <v>0.56000000000000005</v>
      </c>
      <c r="V18" s="211">
        <f>H1.HT!V18+'Phu Bieu 6'!V18</f>
        <v>0</v>
      </c>
      <c r="W18" s="211">
        <f>H1.HT!W18+'Phu Bieu 6'!W18</f>
        <v>0</v>
      </c>
      <c r="X18" s="211">
        <f>H1.HT!X18+'Phu Bieu 6'!X18</f>
        <v>0</v>
      </c>
      <c r="Y18" s="211">
        <f>H1.HT!Y18+'Phu Bieu 6'!Y18</f>
        <v>0</v>
      </c>
    </row>
    <row r="19" spans="1:28" s="214" customFormat="1" ht="15.75">
      <c r="A19" s="55">
        <v>2</v>
      </c>
      <c r="B19" s="56" t="s">
        <v>31</v>
      </c>
      <c r="C19" s="75" t="s">
        <v>32</v>
      </c>
      <c r="D19" s="210">
        <f>H1.HT!D19+'Phu Bieu 6'!D19</f>
        <v>5365.685262</v>
      </c>
      <c r="E19" s="210">
        <f>H1.HT!E19+'Phu Bieu 6'!E19</f>
        <v>197.58705</v>
      </c>
      <c r="F19" s="210">
        <f>H1.HT!F19+'Phu Bieu 6'!F19</f>
        <v>229.06000000000003</v>
      </c>
      <c r="G19" s="210">
        <f>H1.HT!G19+'Phu Bieu 6'!G19</f>
        <v>459.58310000000006</v>
      </c>
      <c r="H19" s="210">
        <f>H1.HT!H19+'Phu Bieu 6'!H19</f>
        <v>75.039999999999992</v>
      </c>
      <c r="I19" s="210">
        <f>H1.HT!I19+'Phu Bieu 6'!I19</f>
        <v>396.70889999999997</v>
      </c>
      <c r="J19" s="210">
        <f>H1.HT!J19+'Phu Bieu 6'!J19</f>
        <v>754.48</v>
      </c>
      <c r="K19" s="210">
        <f>H1.HT!K19+'Phu Bieu 6'!K19</f>
        <v>43.23</v>
      </c>
      <c r="L19" s="210">
        <f>H1.HT!L19+'Phu Bieu 6'!L19</f>
        <v>134.86000000000001</v>
      </c>
      <c r="M19" s="210">
        <f>H1.HT!M19+'Phu Bieu 6'!M19</f>
        <v>100.63</v>
      </c>
      <c r="N19" s="210">
        <f>H1.HT!N19+'Phu Bieu 6'!N19</f>
        <v>216.42963</v>
      </c>
      <c r="O19" s="210">
        <f>H1.HT!O19+'Phu Bieu 6'!O19</f>
        <v>102.47</v>
      </c>
      <c r="P19" s="210">
        <f>H1.HT!P19+'Phu Bieu 6'!P19</f>
        <v>168.34</v>
      </c>
      <c r="Q19" s="210">
        <f>H1.HT!Q19+'Phu Bieu 6'!Q19</f>
        <v>198.729792</v>
      </c>
      <c r="R19" s="210">
        <f>H1.HT!R19+'Phu Bieu 6'!R19</f>
        <v>352.31</v>
      </c>
      <c r="S19" s="210">
        <f>H1.HT!S19+'Phu Bieu 6'!S19</f>
        <v>508.07000000000005</v>
      </c>
      <c r="T19" s="210">
        <f>H1.HT!T19+'Phu Bieu 6'!T19</f>
        <v>576.62</v>
      </c>
      <c r="U19" s="210">
        <f>H1.HT!U19+'Phu Bieu 6'!U19</f>
        <v>172.46539000000001</v>
      </c>
      <c r="V19" s="210">
        <f>H1.HT!V19+'Phu Bieu 6'!V19</f>
        <v>252.19140000000002</v>
      </c>
      <c r="W19" s="210">
        <f>H1.HT!W19+'Phu Bieu 6'!W19</f>
        <v>85.289999999999992</v>
      </c>
      <c r="X19" s="210">
        <f>H1.HT!X19+'Phu Bieu 6'!X19</f>
        <v>133.01000000000002</v>
      </c>
      <c r="Y19" s="210">
        <f>H1.HT!Y19+'Phu Bieu 6'!Y19</f>
        <v>203.77</v>
      </c>
    </row>
    <row r="20" spans="1:28" s="213" customFormat="1" ht="15.75">
      <c r="A20" s="51"/>
      <c r="B20" s="52" t="s">
        <v>33</v>
      </c>
      <c r="C20" s="53"/>
      <c r="D20" s="211">
        <f>H1.HT!D20+'Phu Bieu 6'!D20</f>
        <v>0</v>
      </c>
      <c r="E20" s="211">
        <f>H1.HT!E20+'Phu Bieu 6'!E20</f>
        <v>0</v>
      </c>
      <c r="F20" s="211">
        <f>H1.HT!F20+'Phu Bieu 6'!F20</f>
        <v>0</v>
      </c>
      <c r="G20" s="211">
        <f>H1.HT!G20+'Phu Bieu 6'!G20</f>
        <v>0</v>
      </c>
      <c r="H20" s="211">
        <f>H1.HT!H20+'Phu Bieu 6'!H20</f>
        <v>0</v>
      </c>
      <c r="I20" s="211">
        <f>H1.HT!I20+'Phu Bieu 6'!I20</f>
        <v>0</v>
      </c>
      <c r="J20" s="211">
        <f>H1.HT!J20+'Phu Bieu 6'!J20</f>
        <v>0</v>
      </c>
      <c r="K20" s="211">
        <f>H1.HT!K20+'Phu Bieu 6'!K20</f>
        <v>0</v>
      </c>
      <c r="L20" s="211">
        <f>H1.HT!L20+'Phu Bieu 6'!L20</f>
        <v>0</v>
      </c>
      <c r="M20" s="211">
        <f>H1.HT!M20+'Phu Bieu 6'!M20</f>
        <v>0</v>
      </c>
      <c r="N20" s="211">
        <f>H1.HT!N20+'Phu Bieu 6'!N20</f>
        <v>0</v>
      </c>
      <c r="O20" s="211">
        <f>H1.HT!O20+'Phu Bieu 6'!O20</f>
        <v>0</v>
      </c>
      <c r="P20" s="211">
        <f>H1.HT!P20+'Phu Bieu 6'!P20</f>
        <v>0</v>
      </c>
      <c r="Q20" s="211">
        <f>H1.HT!Q20+'Phu Bieu 6'!Q20</f>
        <v>0</v>
      </c>
      <c r="R20" s="211">
        <f>H1.HT!R20+'Phu Bieu 6'!R20</f>
        <v>0</v>
      </c>
      <c r="S20" s="211">
        <f>H1.HT!S20+'Phu Bieu 6'!S20</f>
        <v>0</v>
      </c>
      <c r="T20" s="211">
        <f>H1.HT!T20+'Phu Bieu 6'!T20</f>
        <v>0</v>
      </c>
      <c r="U20" s="211">
        <f>H1.HT!U20+'Phu Bieu 6'!U20</f>
        <v>0</v>
      </c>
      <c r="V20" s="211">
        <f>H1.HT!V20+'Phu Bieu 6'!V20</f>
        <v>0</v>
      </c>
      <c r="W20" s="211">
        <f>H1.HT!W20+'Phu Bieu 6'!W20</f>
        <v>0</v>
      </c>
      <c r="X20" s="211">
        <f>H1.HT!X20+'Phu Bieu 6'!X20</f>
        <v>0</v>
      </c>
      <c r="Y20" s="211">
        <f>H1.HT!Y20+'Phu Bieu 6'!Y20</f>
        <v>0</v>
      </c>
    </row>
    <row r="21" spans="1:28" s="213" customFormat="1" ht="15.75">
      <c r="A21" s="47" t="s">
        <v>34</v>
      </c>
      <c r="B21" s="48" t="s">
        <v>35</v>
      </c>
      <c r="C21" s="58" t="s">
        <v>36</v>
      </c>
      <c r="D21" s="211">
        <f>H1.HT!D21+'Phu Bieu 6'!D21</f>
        <v>131.05000000000001</v>
      </c>
      <c r="E21" s="211">
        <f>H1.HT!E21+'Phu Bieu 6'!E21</f>
        <v>1.81</v>
      </c>
      <c r="F21" s="211">
        <f>H1.HT!F21+'Phu Bieu 6'!F21</f>
        <v>7.66</v>
      </c>
      <c r="G21" s="211">
        <f>H1.HT!G21+'Phu Bieu 6'!G21</f>
        <v>0</v>
      </c>
      <c r="H21" s="211">
        <f>H1.HT!H21+'Phu Bieu 6'!H21</f>
        <v>0</v>
      </c>
      <c r="I21" s="211">
        <f>H1.HT!I21+'Phu Bieu 6'!I21</f>
        <v>0</v>
      </c>
      <c r="J21" s="211">
        <f>H1.HT!J21+'Phu Bieu 6'!J21</f>
        <v>13.05</v>
      </c>
      <c r="K21" s="211">
        <f>H1.HT!K21+'Phu Bieu 6'!K21</f>
        <v>0</v>
      </c>
      <c r="L21" s="211">
        <f>H1.HT!L21+'Phu Bieu 6'!L21</f>
        <v>7.75</v>
      </c>
      <c r="M21" s="211">
        <f>H1.HT!M21+'Phu Bieu 6'!M21</f>
        <v>0</v>
      </c>
      <c r="N21" s="211">
        <f>H1.HT!N21+'Phu Bieu 6'!N21</f>
        <v>0</v>
      </c>
      <c r="O21" s="211">
        <f>H1.HT!O21+'Phu Bieu 6'!O21</f>
        <v>1.85</v>
      </c>
      <c r="P21" s="211">
        <f>H1.HT!P21+'Phu Bieu 6'!P21</f>
        <v>0</v>
      </c>
      <c r="Q21" s="211">
        <f>H1.HT!Q21+'Phu Bieu 6'!Q21</f>
        <v>25.88</v>
      </c>
      <c r="R21" s="211">
        <f>H1.HT!R21+'Phu Bieu 6'!R21</f>
        <v>24.16</v>
      </c>
      <c r="S21" s="211">
        <f>H1.HT!S21+'Phu Bieu 6'!S21</f>
        <v>22.36</v>
      </c>
      <c r="T21" s="211">
        <f>H1.HT!T21+'Phu Bieu 6'!T21</f>
        <v>0.28000000000000003</v>
      </c>
      <c r="U21" s="211">
        <f>H1.HT!U21+'Phu Bieu 6'!U21</f>
        <v>10.06</v>
      </c>
      <c r="V21" s="211">
        <f>H1.HT!V21+'Phu Bieu 6'!V21</f>
        <v>1.1399999999999999</v>
      </c>
      <c r="W21" s="211">
        <f>H1.HT!W21+'Phu Bieu 6'!W21</f>
        <v>0.78</v>
      </c>
      <c r="X21" s="211">
        <f>H1.HT!X21+'Phu Bieu 6'!X21</f>
        <v>14.12</v>
      </c>
      <c r="Y21" s="211">
        <f>H1.HT!Y21+'Phu Bieu 6'!Y21</f>
        <v>0.15</v>
      </c>
    </row>
    <row r="22" spans="1:28" s="213" customFormat="1" ht="15.75">
      <c r="A22" s="47" t="s">
        <v>37</v>
      </c>
      <c r="B22" s="48" t="s">
        <v>38</v>
      </c>
      <c r="C22" s="49" t="s">
        <v>39</v>
      </c>
      <c r="D22" s="211">
        <f>H1.HT!D22+'Phu Bieu 6'!D22</f>
        <v>0.77</v>
      </c>
      <c r="E22" s="211">
        <f>H1.HT!E22+'Phu Bieu 6'!E22</f>
        <v>0.77</v>
      </c>
      <c r="F22" s="211">
        <f>H1.HT!F22+'Phu Bieu 6'!F22</f>
        <v>0</v>
      </c>
      <c r="G22" s="211">
        <f>H1.HT!G22+'Phu Bieu 6'!G22</f>
        <v>0</v>
      </c>
      <c r="H22" s="211">
        <f>H1.HT!H22+'Phu Bieu 6'!H22</f>
        <v>0</v>
      </c>
      <c r="I22" s="211">
        <f>H1.HT!I22+'Phu Bieu 6'!I22</f>
        <v>0</v>
      </c>
      <c r="J22" s="211">
        <f>H1.HT!J22+'Phu Bieu 6'!J22</f>
        <v>0</v>
      </c>
      <c r="K22" s="211">
        <f>H1.HT!K22+'Phu Bieu 6'!K22</f>
        <v>0</v>
      </c>
      <c r="L22" s="211">
        <f>H1.HT!L22+'Phu Bieu 6'!L22</f>
        <v>0</v>
      </c>
      <c r="M22" s="211">
        <f>H1.HT!M22+'Phu Bieu 6'!M22</f>
        <v>0</v>
      </c>
      <c r="N22" s="211">
        <f>H1.HT!N22+'Phu Bieu 6'!N22</f>
        <v>0</v>
      </c>
      <c r="O22" s="211">
        <f>H1.HT!O22+'Phu Bieu 6'!O22</f>
        <v>0</v>
      </c>
      <c r="P22" s="211">
        <f>H1.HT!P22+'Phu Bieu 6'!P22</f>
        <v>0</v>
      </c>
      <c r="Q22" s="211">
        <f>H1.HT!Q22+'Phu Bieu 6'!Q22</f>
        <v>0</v>
      </c>
      <c r="R22" s="211">
        <f>H1.HT!R22+'Phu Bieu 6'!R22</f>
        <v>0</v>
      </c>
      <c r="S22" s="211">
        <f>H1.HT!S22+'Phu Bieu 6'!S22</f>
        <v>0</v>
      </c>
      <c r="T22" s="211">
        <f>H1.HT!T22+'Phu Bieu 6'!T22</f>
        <v>0</v>
      </c>
      <c r="U22" s="211">
        <f>H1.HT!U22+'Phu Bieu 6'!U22</f>
        <v>0</v>
      </c>
      <c r="V22" s="211">
        <f>H1.HT!V22+'Phu Bieu 6'!V22</f>
        <v>0</v>
      </c>
      <c r="W22" s="211">
        <f>H1.HT!W22+'Phu Bieu 6'!W22</f>
        <v>0</v>
      </c>
      <c r="X22" s="211">
        <f>H1.HT!X22+'Phu Bieu 6'!X22</f>
        <v>0</v>
      </c>
      <c r="Y22" s="211">
        <f>H1.HT!Y22+'Phu Bieu 6'!Y22</f>
        <v>0</v>
      </c>
    </row>
    <row r="23" spans="1:28" s="213" customFormat="1" ht="15.75">
      <c r="A23" s="47" t="s">
        <v>40</v>
      </c>
      <c r="B23" s="48" t="s">
        <v>41</v>
      </c>
      <c r="C23" s="54" t="s">
        <v>42</v>
      </c>
      <c r="D23" s="211">
        <f>H1.HT!D23+'Phu Bieu 6'!D23</f>
        <v>0</v>
      </c>
      <c r="E23" s="211">
        <f>H1.HT!E23+'Phu Bieu 6'!E23</f>
        <v>0</v>
      </c>
      <c r="F23" s="211">
        <f>H1.HT!F23+'Phu Bieu 6'!F23</f>
        <v>0</v>
      </c>
      <c r="G23" s="211">
        <f>H1.HT!G23+'Phu Bieu 6'!G23</f>
        <v>0</v>
      </c>
      <c r="H23" s="211">
        <f>H1.HT!H23+'Phu Bieu 6'!H23</f>
        <v>0</v>
      </c>
      <c r="I23" s="211">
        <f>H1.HT!I23+'Phu Bieu 6'!I23</f>
        <v>0</v>
      </c>
      <c r="J23" s="211">
        <f>H1.HT!J23+'Phu Bieu 6'!J23</f>
        <v>0</v>
      </c>
      <c r="K23" s="211">
        <f>H1.HT!K23+'Phu Bieu 6'!K23</f>
        <v>0</v>
      </c>
      <c r="L23" s="211">
        <f>H1.HT!L23+'Phu Bieu 6'!L23</f>
        <v>0</v>
      </c>
      <c r="M23" s="211">
        <f>H1.HT!M23+'Phu Bieu 6'!M23</f>
        <v>0</v>
      </c>
      <c r="N23" s="211">
        <f>H1.HT!N23+'Phu Bieu 6'!N23</f>
        <v>0</v>
      </c>
      <c r="O23" s="211">
        <f>H1.HT!O23+'Phu Bieu 6'!O23</f>
        <v>0</v>
      </c>
      <c r="P23" s="211">
        <f>H1.HT!P23+'Phu Bieu 6'!P23</f>
        <v>0</v>
      </c>
      <c r="Q23" s="211">
        <f>H1.HT!Q23+'Phu Bieu 6'!Q23</f>
        <v>0</v>
      </c>
      <c r="R23" s="211">
        <f>H1.HT!R23+'Phu Bieu 6'!R23</f>
        <v>0</v>
      </c>
      <c r="S23" s="211">
        <f>H1.HT!S23+'Phu Bieu 6'!S23</f>
        <v>0</v>
      </c>
      <c r="T23" s="211">
        <f>H1.HT!T23+'Phu Bieu 6'!T23</f>
        <v>0</v>
      </c>
      <c r="U23" s="211">
        <f>H1.HT!U23+'Phu Bieu 6'!U23</f>
        <v>0</v>
      </c>
      <c r="V23" s="211">
        <f>H1.HT!V23+'Phu Bieu 6'!V23</f>
        <v>0</v>
      </c>
      <c r="W23" s="211">
        <f>H1.HT!W23+'Phu Bieu 6'!W23</f>
        <v>0</v>
      </c>
      <c r="X23" s="211">
        <f>H1.HT!X23+'Phu Bieu 6'!X23</f>
        <v>0</v>
      </c>
      <c r="Y23" s="211">
        <f>H1.HT!Y23+'Phu Bieu 6'!Y23</f>
        <v>0</v>
      </c>
    </row>
    <row r="24" spans="1:28" s="213" customFormat="1" ht="15.75">
      <c r="A24" s="47" t="s">
        <v>43</v>
      </c>
      <c r="B24" s="48" t="s">
        <v>44</v>
      </c>
      <c r="C24" s="54" t="s">
        <v>45</v>
      </c>
      <c r="D24" s="211">
        <f>H1.HT!D24+'Phu Bieu 6'!D24</f>
        <v>0</v>
      </c>
      <c r="E24" s="211">
        <f>H1.HT!E24+'Phu Bieu 6'!E24</f>
        <v>0</v>
      </c>
      <c r="F24" s="211">
        <f>H1.HT!F24+'Phu Bieu 6'!F24</f>
        <v>0</v>
      </c>
      <c r="G24" s="211">
        <f>H1.HT!G24+'Phu Bieu 6'!G24</f>
        <v>0</v>
      </c>
      <c r="H24" s="211">
        <f>H1.HT!H24+'Phu Bieu 6'!H24</f>
        <v>0</v>
      </c>
      <c r="I24" s="211">
        <f>H1.HT!I24+'Phu Bieu 6'!I24</f>
        <v>0</v>
      </c>
      <c r="J24" s="211">
        <f>H1.HT!J24+'Phu Bieu 6'!J24</f>
        <v>0</v>
      </c>
      <c r="K24" s="211">
        <f>H1.HT!K24+'Phu Bieu 6'!K24</f>
        <v>0</v>
      </c>
      <c r="L24" s="211">
        <f>H1.HT!L24+'Phu Bieu 6'!L24</f>
        <v>0</v>
      </c>
      <c r="M24" s="211">
        <f>H1.HT!M24+'Phu Bieu 6'!M24</f>
        <v>0</v>
      </c>
      <c r="N24" s="211">
        <f>H1.HT!N24+'Phu Bieu 6'!N24</f>
        <v>0</v>
      </c>
      <c r="O24" s="211">
        <f>H1.HT!O24+'Phu Bieu 6'!O24</f>
        <v>0</v>
      </c>
      <c r="P24" s="211">
        <f>H1.HT!P24+'Phu Bieu 6'!P24</f>
        <v>0</v>
      </c>
      <c r="Q24" s="211">
        <f>H1.HT!Q24+'Phu Bieu 6'!Q24</f>
        <v>0</v>
      </c>
      <c r="R24" s="211">
        <f>H1.HT!R24+'Phu Bieu 6'!R24</f>
        <v>0</v>
      </c>
      <c r="S24" s="211">
        <f>H1.HT!S24+'Phu Bieu 6'!S24</f>
        <v>0</v>
      </c>
      <c r="T24" s="211">
        <f>H1.HT!T24+'Phu Bieu 6'!T24</f>
        <v>0</v>
      </c>
      <c r="U24" s="211">
        <f>H1.HT!U24+'Phu Bieu 6'!U24</f>
        <v>0</v>
      </c>
      <c r="V24" s="211">
        <f>H1.HT!V24+'Phu Bieu 6'!V24</f>
        <v>0</v>
      </c>
      <c r="W24" s="211">
        <f>H1.HT!W24+'Phu Bieu 6'!W24</f>
        <v>0</v>
      </c>
      <c r="X24" s="211">
        <f>H1.HT!X24+'Phu Bieu 6'!X24</f>
        <v>0</v>
      </c>
      <c r="Y24" s="211">
        <f>H1.HT!Y24+'Phu Bieu 6'!Y24</f>
        <v>0</v>
      </c>
    </row>
    <row r="25" spans="1:28" s="395" customFormat="1" ht="15.75">
      <c r="A25" s="386" t="s">
        <v>317</v>
      </c>
      <c r="B25" s="387" t="s">
        <v>46</v>
      </c>
      <c r="C25" s="388" t="s">
        <v>47</v>
      </c>
      <c r="D25" s="385">
        <f>H1.HT!D25+'Phu Bieu 6'!D25</f>
        <v>26.8</v>
      </c>
      <c r="E25" s="385">
        <f>H1.HT!E25+'Phu Bieu 6'!E25</f>
        <v>0</v>
      </c>
      <c r="F25" s="385">
        <f>H1.HT!F25+'Phu Bieu 6'!F25</f>
        <v>0</v>
      </c>
      <c r="G25" s="385">
        <f>H1.HT!G25+'Phu Bieu 6'!G25</f>
        <v>0</v>
      </c>
      <c r="H25" s="385">
        <f>H1.HT!H25+'Phu Bieu 6'!H25</f>
        <v>0</v>
      </c>
      <c r="I25" s="385">
        <f>H1.HT!I25+'Phu Bieu 6'!I25</f>
        <v>0</v>
      </c>
      <c r="J25" s="385">
        <f>H1.HT!J25+'Phu Bieu 6'!J25</f>
        <v>0</v>
      </c>
      <c r="K25" s="385">
        <f>H1.HT!K25+'Phu Bieu 6'!K25</f>
        <v>0</v>
      </c>
      <c r="L25" s="385">
        <f>H1.HT!L25+'Phu Bieu 6'!L25</f>
        <v>0</v>
      </c>
      <c r="M25" s="385">
        <f>H1.HT!M25+'Phu Bieu 6'!M25</f>
        <v>0</v>
      </c>
      <c r="N25" s="385">
        <f>H1.HT!N25+'Phu Bieu 6'!N25</f>
        <v>0</v>
      </c>
      <c r="O25" s="385">
        <f>H1.HT!O25+'Phu Bieu 6'!O25</f>
        <v>3.34</v>
      </c>
      <c r="P25" s="385">
        <f>H1.HT!P25+'Phu Bieu 6'!P25</f>
        <v>0</v>
      </c>
      <c r="Q25" s="385">
        <f>H1.HT!Q25+'Phu Bieu 6'!Q25</f>
        <v>0</v>
      </c>
      <c r="R25" s="385">
        <f>H1.HT!R25+'Phu Bieu 6'!R25</f>
        <v>0</v>
      </c>
      <c r="S25" s="385">
        <f>H1.HT!S25+'Phu Bieu 6'!S25</f>
        <v>23.46</v>
      </c>
      <c r="T25" s="385">
        <f>H1.HT!T25+'Phu Bieu 6'!T25</f>
        <v>0</v>
      </c>
      <c r="U25" s="385">
        <f>H1.HT!U25+'Phu Bieu 6'!U25</f>
        <v>0</v>
      </c>
      <c r="V25" s="385">
        <f>H1.HT!V25+'Phu Bieu 6'!V25</f>
        <v>0</v>
      </c>
      <c r="W25" s="385">
        <f>H1.HT!W25+'Phu Bieu 6'!W25</f>
        <v>0</v>
      </c>
      <c r="X25" s="385">
        <f>H1.HT!X25+'Phu Bieu 6'!X25</f>
        <v>0</v>
      </c>
      <c r="Y25" s="385">
        <f>H1.HT!Y25+'Phu Bieu 6'!Y25</f>
        <v>0</v>
      </c>
    </row>
    <row r="26" spans="1:28" s="34" customFormat="1" ht="15.75">
      <c r="A26" s="47" t="s">
        <v>318</v>
      </c>
      <c r="B26" s="48" t="s">
        <v>48</v>
      </c>
      <c r="C26" s="54" t="s">
        <v>49</v>
      </c>
      <c r="D26" s="211">
        <f>H1.HT!D26+'Phu Bieu 6'!D26</f>
        <v>32.674200000000006</v>
      </c>
      <c r="E26" s="211">
        <f>H1.HT!E26+'Phu Bieu 6'!E26</f>
        <v>1.6541999999999999</v>
      </c>
      <c r="F26" s="211">
        <f>H1.HT!F26+'Phu Bieu 6'!F26</f>
        <v>0</v>
      </c>
      <c r="G26" s="211">
        <f>H1.HT!G26+'Phu Bieu 6'!G26</f>
        <v>12.3</v>
      </c>
      <c r="H26" s="211">
        <f>H1.HT!H26+'Phu Bieu 6'!H26</f>
        <v>0</v>
      </c>
      <c r="I26" s="211">
        <f>H1.HT!I26+'Phu Bieu 6'!I26</f>
        <v>2</v>
      </c>
      <c r="J26" s="211">
        <f>H1.HT!J26+'Phu Bieu 6'!J26</f>
        <v>0</v>
      </c>
      <c r="K26" s="211">
        <f>H1.HT!K26+'Phu Bieu 6'!K26</f>
        <v>0</v>
      </c>
      <c r="L26" s="211">
        <f>H1.HT!L26+'Phu Bieu 6'!L26</f>
        <v>0</v>
      </c>
      <c r="M26" s="211">
        <f>H1.HT!M26+'Phu Bieu 6'!M26</f>
        <v>14.72</v>
      </c>
      <c r="N26" s="211">
        <f>H1.HT!N26+'Phu Bieu 6'!N26</f>
        <v>0</v>
      </c>
      <c r="O26" s="211">
        <f>H1.HT!O26+'Phu Bieu 6'!O26</f>
        <v>0</v>
      </c>
      <c r="P26" s="211">
        <f>H1.HT!P26+'Phu Bieu 6'!P26</f>
        <v>0</v>
      </c>
      <c r="Q26" s="211">
        <f>H1.HT!Q26+'Phu Bieu 6'!Q26</f>
        <v>2</v>
      </c>
      <c r="R26" s="211">
        <f>H1.HT!R26+'Phu Bieu 6'!R26</f>
        <v>0</v>
      </c>
      <c r="S26" s="211">
        <f>H1.HT!S26+'Phu Bieu 6'!S26</f>
        <v>0</v>
      </c>
      <c r="T26" s="211">
        <f>H1.HT!T26+'Phu Bieu 6'!T26</f>
        <v>0</v>
      </c>
      <c r="U26" s="211">
        <f>H1.HT!U26+'Phu Bieu 6'!U26</f>
        <v>0</v>
      </c>
      <c r="V26" s="211">
        <f>H1.HT!V26+'Phu Bieu 6'!V26</f>
        <v>0</v>
      </c>
      <c r="W26" s="211">
        <f>H1.HT!W26+'Phu Bieu 6'!W26</f>
        <v>0</v>
      </c>
      <c r="X26" s="211">
        <f>H1.HT!X26+'Phu Bieu 6'!X26</f>
        <v>0</v>
      </c>
      <c r="Y26" s="211">
        <f>H1.HT!Y26+'Phu Bieu 6'!Y26</f>
        <v>0</v>
      </c>
    </row>
    <row r="27" spans="1:28" s="34" customFormat="1" ht="15.75">
      <c r="A27" s="47" t="s">
        <v>319</v>
      </c>
      <c r="B27" s="48" t="s">
        <v>50</v>
      </c>
      <c r="C27" s="54" t="s">
        <v>51</v>
      </c>
      <c r="D27" s="211">
        <f>H1.HT!D27+'Phu Bieu 6'!D27</f>
        <v>17.155800000000003</v>
      </c>
      <c r="E27" s="211">
        <f>H1.HT!E27+'Phu Bieu 6'!E27</f>
        <v>3.9658000000000002</v>
      </c>
      <c r="F27" s="211">
        <f>H1.HT!F27+'Phu Bieu 6'!F27</f>
        <v>0.66</v>
      </c>
      <c r="G27" s="211">
        <f>H1.HT!G27+'Phu Bieu 6'!G27</f>
        <v>0</v>
      </c>
      <c r="H27" s="211">
        <f>H1.HT!H27+'Phu Bieu 6'!H27</f>
        <v>2.61</v>
      </c>
      <c r="I27" s="211">
        <f>H1.HT!I27+'Phu Bieu 6'!I27</f>
        <v>0</v>
      </c>
      <c r="J27" s="211">
        <f>H1.HT!J27+'Phu Bieu 6'!J27</f>
        <v>0</v>
      </c>
      <c r="K27" s="211">
        <f>H1.HT!K27+'Phu Bieu 6'!K27</f>
        <v>0</v>
      </c>
      <c r="L27" s="211">
        <f>H1.HT!L27+'Phu Bieu 6'!L27</f>
        <v>0</v>
      </c>
      <c r="M27" s="211">
        <f>H1.HT!M27+'Phu Bieu 6'!M27</f>
        <v>0.8</v>
      </c>
      <c r="N27" s="211">
        <f>H1.HT!N27+'Phu Bieu 6'!N27</f>
        <v>0.11</v>
      </c>
      <c r="O27" s="211">
        <f>H1.HT!O27+'Phu Bieu 6'!O27</f>
        <v>0</v>
      </c>
      <c r="P27" s="211">
        <f>H1.HT!P27+'Phu Bieu 6'!P27</f>
        <v>0</v>
      </c>
      <c r="Q27" s="211">
        <f>H1.HT!Q27+'Phu Bieu 6'!Q27</f>
        <v>0</v>
      </c>
      <c r="R27" s="211">
        <f>H1.HT!R27+'Phu Bieu 6'!R27</f>
        <v>8.4</v>
      </c>
      <c r="S27" s="211">
        <f>H1.HT!S27+'Phu Bieu 6'!S27</f>
        <v>0.61</v>
      </c>
      <c r="T27" s="211">
        <f>H1.HT!T27+'Phu Bieu 6'!T27</f>
        <v>0</v>
      </c>
      <c r="U27" s="211">
        <f>H1.HT!U27+'Phu Bieu 6'!U27</f>
        <v>0</v>
      </c>
      <c r="V27" s="211">
        <f>H1.HT!V27+'Phu Bieu 6'!V27</f>
        <v>0</v>
      </c>
      <c r="W27" s="211">
        <f>H1.HT!W27+'Phu Bieu 6'!W27</f>
        <v>0</v>
      </c>
      <c r="X27" s="211">
        <f>H1.HT!X27+'Phu Bieu 6'!X27</f>
        <v>0</v>
      </c>
      <c r="Y27" s="211">
        <f>H1.HT!Y27+'Phu Bieu 6'!Y27</f>
        <v>0</v>
      </c>
    </row>
    <row r="28" spans="1:28" s="33" customFormat="1" ht="15.75">
      <c r="A28" s="47" t="s">
        <v>320</v>
      </c>
      <c r="B28" s="48" t="s">
        <v>52</v>
      </c>
      <c r="C28" s="58" t="s">
        <v>53</v>
      </c>
      <c r="D28" s="211">
        <f>H1.HT!D28+'Phu Bieu 6'!D28</f>
        <v>13.969999999999999</v>
      </c>
      <c r="E28" s="211">
        <f>H1.HT!E28+'Phu Bieu 6'!E28</f>
        <v>0.31</v>
      </c>
      <c r="F28" s="211">
        <f>H1.HT!F28+'Phu Bieu 6'!F28</f>
        <v>0</v>
      </c>
      <c r="G28" s="211">
        <f>H1.HT!G28+'Phu Bieu 6'!G28</f>
        <v>0</v>
      </c>
      <c r="H28" s="211">
        <f>H1.HT!H28+'Phu Bieu 6'!H28</f>
        <v>0</v>
      </c>
      <c r="I28" s="211">
        <f>H1.HT!I28+'Phu Bieu 6'!I28</f>
        <v>5.89</v>
      </c>
      <c r="J28" s="211">
        <f>H1.HT!J28+'Phu Bieu 6'!J28</f>
        <v>0</v>
      </c>
      <c r="K28" s="211">
        <f>H1.HT!K28+'Phu Bieu 6'!K28</f>
        <v>0</v>
      </c>
      <c r="L28" s="211">
        <f>H1.HT!L28+'Phu Bieu 6'!L28</f>
        <v>0</v>
      </c>
      <c r="M28" s="211">
        <f>H1.HT!M28+'Phu Bieu 6'!M28</f>
        <v>0</v>
      </c>
      <c r="N28" s="211">
        <f>H1.HT!N28+'Phu Bieu 6'!N28</f>
        <v>7.77</v>
      </c>
      <c r="O28" s="211">
        <f>H1.HT!O28+'Phu Bieu 6'!O28</f>
        <v>0</v>
      </c>
      <c r="P28" s="211">
        <f>H1.HT!P28+'Phu Bieu 6'!P28</f>
        <v>0</v>
      </c>
      <c r="Q28" s="211">
        <f>H1.HT!Q28+'Phu Bieu 6'!Q28</f>
        <v>0</v>
      </c>
      <c r="R28" s="211">
        <f>H1.HT!R28+'Phu Bieu 6'!R28</f>
        <v>0</v>
      </c>
      <c r="S28" s="211">
        <f>H1.HT!S28+'Phu Bieu 6'!S28</f>
        <v>0</v>
      </c>
      <c r="T28" s="211">
        <f>H1.HT!T28+'Phu Bieu 6'!T28</f>
        <v>0</v>
      </c>
      <c r="U28" s="211">
        <f>H1.HT!U28+'Phu Bieu 6'!U28</f>
        <v>0</v>
      </c>
      <c r="V28" s="211">
        <f>H1.HT!V28+'Phu Bieu 6'!V28</f>
        <v>0</v>
      </c>
      <c r="W28" s="211">
        <f>H1.HT!W28+'Phu Bieu 6'!W28</f>
        <v>0</v>
      </c>
      <c r="X28" s="211">
        <f>H1.HT!X28+'Phu Bieu 6'!X28</f>
        <v>0</v>
      </c>
      <c r="Y28" s="211">
        <f>H1.HT!Y28+'Phu Bieu 6'!Y28</f>
        <v>0</v>
      </c>
    </row>
    <row r="29" spans="1:28" s="213" customFormat="1" ht="31.5">
      <c r="A29" s="47" t="s">
        <v>321</v>
      </c>
      <c r="B29" s="48" t="s">
        <v>54</v>
      </c>
      <c r="C29" s="58" t="s">
        <v>55</v>
      </c>
      <c r="D29" s="211">
        <f>H1.HT!D29+'Phu Bieu 6'!D29</f>
        <v>3292.5933250000007</v>
      </c>
      <c r="E29" s="211">
        <f>H1.HT!E29+'Phu Bieu 6'!E29</f>
        <v>66.643690000000007</v>
      </c>
      <c r="F29" s="211">
        <f>H1.HT!F29+'Phu Bieu 6'!F29</f>
        <v>160.1</v>
      </c>
      <c r="G29" s="211">
        <f>H1.HT!G29+'Phu Bieu 6'!G29</f>
        <v>316.04310000000004</v>
      </c>
      <c r="H29" s="211">
        <f>H1.HT!H29+'Phu Bieu 6'!H29</f>
        <v>22.830000000000002</v>
      </c>
      <c r="I29" s="211">
        <f>H1.HT!I29+'Phu Bieu 6'!I29</f>
        <v>303.74035299999997</v>
      </c>
      <c r="J29" s="211">
        <f>H1.HT!J29+'Phu Bieu 6'!J29</f>
        <v>496.53999999999996</v>
      </c>
      <c r="K29" s="211">
        <f>H1.HT!K29+'Phu Bieu 6'!K29</f>
        <v>12.370000000000001</v>
      </c>
      <c r="L29" s="211">
        <f>H1.HT!L29+'Phu Bieu 6'!L29</f>
        <v>42.13</v>
      </c>
      <c r="M29" s="211">
        <f>H1.HT!M29+'Phu Bieu 6'!M29</f>
        <v>35.370000000000005</v>
      </c>
      <c r="N29" s="211">
        <f>H1.HT!N29+'Phu Bieu 6'!N29</f>
        <v>161.68960000000001</v>
      </c>
      <c r="O29" s="211">
        <f>H1.HT!O29+'Phu Bieu 6'!O29</f>
        <v>59.980000000000004</v>
      </c>
      <c r="P29" s="211">
        <f>H1.HT!P29+'Phu Bieu 6'!P29</f>
        <v>122.20000000000002</v>
      </c>
      <c r="Q29" s="211">
        <f>H1.HT!Q29+'Phu Bieu 6'!Q29</f>
        <v>36.209792</v>
      </c>
      <c r="R29" s="211">
        <f>H1.HT!R29+'Phu Bieu 6'!R29</f>
        <v>218.32</v>
      </c>
      <c r="S29" s="211">
        <f>H1.HT!S29+'Phu Bieu 6'!S29</f>
        <v>327.48000000000008</v>
      </c>
      <c r="T29" s="211">
        <f>H1.HT!T29+'Phu Bieu 6'!T29</f>
        <v>529.83000000000004</v>
      </c>
      <c r="U29" s="211">
        <f>H1.HT!U29+'Phu Bieu 6'!U29</f>
        <v>52.765389999999996</v>
      </c>
      <c r="V29" s="211">
        <f>H1.HT!V29+'Phu Bieu 6'!V29</f>
        <v>171.66140000000001</v>
      </c>
      <c r="W29" s="211">
        <f>H1.HT!W29+'Phu Bieu 6'!W29</f>
        <v>24.33</v>
      </c>
      <c r="X29" s="211">
        <f>H1.HT!X29+'Phu Bieu 6'!X29</f>
        <v>65.610000000000014</v>
      </c>
      <c r="Y29" s="211">
        <f>H1.HT!Y29+'Phu Bieu 6'!Y29</f>
        <v>61.94</v>
      </c>
    </row>
    <row r="30" spans="1:28" s="599" customFormat="1" ht="15.75">
      <c r="A30" s="594" t="s">
        <v>208</v>
      </c>
      <c r="B30" s="595" t="s">
        <v>209</v>
      </c>
      <c r="C30" s="596" t="s">
        <v>210</v>
      </c>
      <c r="D30" s="597">
        <f>H1.HT!D30+'Phu Bieu 6'!D30</f>
        <v>16.482289999999999</v>
      </c>
      <c r="E30" s="597">
        <f>H1.HT!E30+'Phu Bieu 6'!E30</f>
        <v>1.60229</v>
      </c>
      <c r="F30" s="597">
        <f>H1.HT!F30+'Phu Bieu 6'!F30</f>
        <v>0</v>
      </c>
      <c r="G30" s="597">
        <f>H1.HT!G30+'Phu Bieu 6'!G30</f>
        <v>0.05</v>
      </c>
      <c r="H30" s="597">
        <f>H1.HT!H30+'Phu Bieu 6'!H30</f>
        <v>0.33999999999999997</v>
      </c>
      <c r="I30" s="598">
        <f>H1.HT!I30+'Phu Bieu 6'!I30</f>
        <v>0.03</v>
      </c>
      <c r="J30" s="598">
        <f>H1.HT!J30+'Phu Bieu 6'!J30</f>
        <v>0.11</v>
      </c>
      <c r="K30" s="597">
        <f>H1.HT!K30+'Phu Bieu 6'!K30</f>
        <v>0.02</v>
      </c>
      <c r="L30" s="597">
        <f>H1.HT!L30+'Phu Bieu 6'!L30</f>
        <v>0.38</v>
      </c>
      <c r="M30" s="597">
        <f>H1.HT!M30+'Phu Bieu 6'!M30</f>
        <v>0.09</v>
      </c>
      <c r="N30" s="597">
        <f>H1.HT!N30+'Phu Bieu 6'!N30</f>
        <v>1.01</v>
      </c>
      <c r="O30" s="597">
        <f>H1.HT!O30+'Phu Bieu 6'!O30</f>
        <v>9.9999999999999992E-2</v>
      </c>
      <c r="P30" s="597">
        <f>H1.HT!P30+'Phu Bieu 6'!P30</f>
        <v>0</v>
      </c>
      <c r="Q30" s="597">
        <f>H1.HT!Q30+'Phu Bieu 6'!Q30</f>
        <v>3.28</v>
      </c>
      <c r="R30" s="597">
        <f>H1.HT!R30+'Phu Bieu 6'!R30</f>
        <v>0.85</v>
      </c>
      <c r="S30" s="597">
        <f>H1.HT!S30+'Phu Bieu 6'!S30</f>
        <v>1.76</v>
      </c>
      <c r="T30" s="597">
        <f>H1.HT!T30+'Phu Bieu 6'!T30</f>
        <v>0.38</v>
      </c>
      <c r="U30" s="597">
        <f>H1.HT!U30+'Phu Bieu 6'!U30</f>
        <v>1.56</v>
      </c>
      <c r="V30" s="597">
        <f>H1.HT!V30+'Phu Bieu 6'!V30</f>
        <v>1.1100000000000001</v>
      </c>
      <c r="W30" s="597">
        <f>H1.HT!W30+'Phu Bieu 6'!W30</f>
        <v>1.04</v>
      </c>
      <c r="X30" s="597">
        <f>H1.HT!X30+'Phu Bieu 6'!X30</f>
        <v>2.74</v>
      </c>
      <c r="Y30" s="597">
        <f>H1.HT!Y30+'Phu Bieu 6'!Y30</f>
        <v>0.03</v>
      </c>
      <c r="AB30" s="600"/>
    </row>
    <row r="31" spans="1:28" s="140" customFormat="1" ht="15.75">
      <c r="A31" s="51" t="s">
        <v>211</v>
      </c>
      <c r="B31" s="52" t="s">
        <v>212</v>
      </c>
      <c r="C31" s="139" t="s">
        <v>213</v>
      </c>
      <c r="D31" s="215">
        <f>H1.HT!D31+'Phu Bieu 6'!D31</f>
        <v>0</v>
      </c>
      <c r="E31" s="215">
        <f>H1.HT!E31+'Phu Bieu 6'!E31</f>
        <v>0</v>
      </c>
      <c r="F31" s="215">
        <f>H1.HT!F31+'Phu Bieu 6'!F31</f>
        <v>0</v>
      </c>
      <c r="G31" s="215">
        <f>H1.HT!G31+'Phu Bieu 6'!G31</f>
        <v>0</v>
      </c>
      <c r="H31" s="215">
        <f>H1.HT!H31+'Phu Bieu 6'!H31</f>
        <v>0</v>
      </c>
      <c r="I31" s="215">
        <f>H1.HT!I31+'Phu Bieu 6'!I31</f>
        <v>0</v>
      </c>
      <c r="J31" s="215">
        <f>H1.HT!J31+'Phu Bieu 6'!J31</f>
        <v>0</v>
      </c>
      <c r="K31" s="215">
        <f>H1.HT!K31+'Phu Bieu 6'!K31</f>
        <v>0</v>
      </c>
      <c r="L31" s="215">
        <f>H1.HT!L31+'Phu Bieu 6'!L31</f>
        <v>0</v>
      </c>
      <c r="M31" s="215">
        <f>H1.HT!M31+'Phu Bieu 6'!M31</f>
        <v>0</v>
      </c>
      <c r="N31" s="215">
        <f>H1.HT!N31+'Phu Bieu 6'!N31</f>
        <v>0</v>
      </c>
      <c r="O31" s="215">
        <f>H1.HT!O31+'Phu Bieu 6'!O31</f>
        <v>0</v>
      </c>
      <c r="P31" s="215">
        <f>H1.HT!P31+'Phu Bieu 6'!P31</f>
        <v>0</v>
      </c>
      <c r="Q31" s="215">
        <f>H1.HT!Q31+'Phu Bieu 6'!Q31</f>
        <v>0</v>
      </c>
      <c r="R31" s="215">
        <f>H1.HT!R31+'Phu Bieu 6'!R31</f>
        <v>0</v>
      </c>
      <c r="S31" s="215">
        <f>H1.HT!S31+'Phu Bieu 6'!S31</f>
        <v>0</v>
      </c>
      <c r="T31" s="215">
        <f>H1.HT!T31+'Phu Bieu 6'!T31</f>
        <v>0</v>
      </c>
      <c r="U31" s="215">
        <f>H1.HT!U31+'Phu Bieu 6'!U31</f>
        <v>0</v>
      </c>
      <c r="V31" s="215">
        <f>H1.HT!V31+'Phu Bieu 6'!V31</f>
        <v>0</v>
      </c>
      <c r="W31" s="215">
        <f>H1.HT!W31+'Phu Bieu 6'!W31</f>
        <v>0</v>
      </c>
      <c r="X31" s="215">
        <f>H1.HT!X31+'Phu Bieu 6'!X31</f>
        <v>0</v>
      </c>
      <c r="Y31" s="215">
        <f>H1.HT!Y31+'Phu Bieu 6'!Y31</f>
        <v>0</v>
      </c>
      <c r="AB31" s="141"/>
    </row>
    <row r="32" spans="1:28" s="140" customFormat="1" ht="15.75">
      <c r="A32" s="51" t="s">
        <v>214</v>
      </c>
      <c r="B32" s="52" t="s">
        <v>215</v>
      </c>
      <c r="C32" s="139" t="s">
        <v>216</v>
      </c>
      <c r="D32" s="215">
        <f>H1.HT!D32+'Phu Bieu 6'!D32</f>
        <v>6.6899999999999995</v>
      </c>
      <c r="E32" s="215">
        <f>H1.HT!E32+'Phu Bieu 6'!E32</f>
        <v>2.37</v>
      </c>
      <c r="F32" s="215">
        <f>H1.HT!F32+'Phu Bieu 6'!F32</f>
        <v>0.15</v>
      </c>
      <c r="G32" s="215">
        <f>H1.HT!G32+'Phu Bieu 6'!G32</f>
        <v>0.38</v>
      </c>
      <c r="H32" s="215">
        <f>H1.HT!H32+'Phu Bieu 6'!H32</f>
        <v>0.09</v>
      </c>
      <c r="I32" s="215">
        <f>H1.HT!I32+'Phu Bieu 6'!I32</f>
        <v>0.23</v>
      </c>
      <c r="J32" s="215">
        <f>H1.HT!J32+'Phu Bieu 6'!J32</f>
        <v>0.11</v>
      </c>
      <c r="K32" s="215">
        <f>H1.HT!K32+'Phu Bieu 6'!K32</f>
        <v>0.06</v>
      </c>
      <c r="L32" s="215">
        <f>H1.HT!L32+'Phu Bieu 6'!L32</f>
        <v>0.12</v>
      </c>
      <c r="M32" s="215">
        <f>H1.HT!M32+'Phu Bieu 6'!M32</f>
        <v>0.28999999999999998</v>
      </c>
      <c r="N32" s="215">
        <f>H1.HT!N32+'Phu Bieu 6'!N32</f>
        <v>0.13</v>
      </c>
      <c r="O32" s="215">
        <f>H1.HT!O32+'Phu Bieu 6'!O32</f>
        <v>0.21</v>
      </c>
      <c r="P32" s="215">
        <f>H1.HT!P32+'Phu Bieu 6'!P32</f>
        <v>0.22</v>
      </c>
      <c r="Q32" s="215">
        <f>H1.HT!Q32+'Phu Bieu 6'!Q32</f>
        <v>0.4</v>
      </c>
      <c r="R32" s="215">
        <f>H1.HT!R32+'Phu Bieu 6'!R32</f>
        <v>0.33</v>
      </c>
      <c r="S32" s="215">
        <f>H1.HT!S32+'Phu Bieu 6'!S32</f>
        <v>0.45</v>
      </c>
      <c r="T32" s="215">
        <f>H1.HT!T32+'Phu Bieu 6'!T32</f>
        <v>0.12</v>
      </c>
      <c r="U32" s="215">
        <f>H1.HT!U32+'Phu Bieu 6'!U32</f>
        <v>0.14000000000000001</v>
      </c>
      <c r="V32" s="215">
        <f>H1.HT!V32+'Phu Bieu 6'!V32</f>
        <v>0.12</v>
      </c>
      <c r="W32" s="215">
        <f>H1.HT!W32+'Phu Bieu 6'!W32</f>
        <v>0.26</v>
      </c>
      <c r="X32" s="215">
        <f>H1.HT!X32+'Phu Bieu 6'!X32</f>
        <v>0.42</v>
      </c>
      <c r="Y32" s="215">
        <f>H1.HT!Y32+'Phu Bieu 6'!Y32</f>
        <v>0.09</v>
      </c>
      <c r="AB32" s="141"/>
    </row>
    <row r="33" spans="1:28" s="140" customFormat="1" ht="31.5">
      <c r="A33" s="51" t="s">
        <v>217</v>
      </c>
      <c r="B33" s="52" t="s">
        <v>218</v>
      </c>
      <c r="C33" s="139" t="s">
        <v>182</v>
      </c>
      <c r="D33" s="215">
        <f>H1.HT!D33+'Phu Bieu 6'!D33</f>
        <v>45.88</v>
      </c>
      <c r="E33" s="215">
        <f>H1.HT!E33+'Phu Bieu 6'!E33</f>
        <v>8.4499999999999993</v>
      </c>
      <c r="F33" s="215">
        <f>H1.HT!F33+'Phu Bieu 6'!F33</f>
        <v>4.03</v>
      </c>
      <c r="G33" s="215">
        <f>H1.HT!G33+'Phu Bieu 6'!G33</f>
        <v>1.89</v>
      </c>
      <c r="H33" s="215">
        <f>H1.HT!H33+'Phu Bieu 6'!H33</f>
        <v>0.85000000000000009</v>
      </c>
      <c r="I33" s="215">
        <f>H1.HT!I33+'Phu Bieu 6'!I33</f>
        <v>0.99</v>
      </c>
      <c r="J33" s="215">
        <f>H1.HT!J33+'Phu Bieu 6'!J33</f>
        <v>0.66</v>
      </c>
      <c r="K33" s="215">
        <f>H1.HT!K33+'Phu Bieu 6'!K33</f>
        <v>1.6600000000000001</v>
      </c>
      <c r="L33" s="215">
        <f>H1.HT!L33+'Phu Bieu 6'!L33</f>
        <v>1.34</v>
      </c>
      <c r="M33" s="215">
        <f>H1.HT!M33+'Phu Bieu 6'!M33</f>
        <v>1.26</v>
      </c>
      <c r="N33" s="215">
        <f>H1.HT!N33+'Phu Bieu 6'!N33</f>
        <v>2.5099999999999998</v>
      </c>
      <c r="O33" s="215">
        <f>H1.HT!O33+'Phu Bieu 6'!O33</f>
        <v>1.0900000000000001</v>
      </c>
      <c r="P33" s="215">
        <f>H1.HT!P33+'Phu Bieu 6'!P33</f>
        <v>2.95</v>
      </c>
      <c r="Q33" s="215">
        <f>H1.HT!Q33+'Phu Bieu 6'!Q33</f>
        <v>0.86</v>
      </c>
      <c r="R33" s="215">
        <f>H1.HT!R33+'Phu Bieu 6'!R33</f>
        <v>1.18</v>
      </c>
      <c r="S33" s="215">
        <f>H1.HT!S33+'Phu Bieu 6'!S33</f>
        <v>4.1999999999999993</v>
      </c>
      <c r="T33" s="215">
        <f>H1.HT!T33+'Phu Bieu 6'!T33</f>
        <v>1.1599999999999999</v>
      </c>
      <c r="U33" s="215">
        <f>H1.HT!U33+'Phu Bieu 6'!U33</f>
        <v>4.6599999999999993</v>
      </c>
      <c r="V33" s="215">
        <f>H1.HT!V33+'Phu Bieu 6'!V33</f>
        <v>1.69</v>
      </c>
      <c r="W33" s="215">
        <f>H1.HT!W33+'Phu Bieu 6'!W33</f>
        <v>0.96</v>
      </c>
      <c r="X33" s="215">
        <f>H1.HT!X33+'Phu Bieu 6'!X33</f>
        <v>0.79</v>
      </c>
      <c r="Y33" s="215">
        <f>H1.HT!Y33+'Phu Bieu 6'!Y33</f>
        <v>2.7</v>
      </c>
      <c r="AB33" s="141"/>
    </row>
    <row r="34" spans="1:28" s="140" customFormat="1" ht="31.5">
      <c r="A34" s="51" t="s">
        <v>219</v>
      </c>
      <c r="B34" s="52" t="s">
        <v>220</v>
      </c>
      <c r="C34" s="139" t="s">
        <v>221</v>
      </c>
      <c r="D34" s="215">
        <f>H1.HT!D34+'Phu Bieu 6'!D34</f>
        <v>19.259999999999998</v>
      </c>
      <c r="E34" s="215">
        <f>H1.HT!E34+'Phu Bieu 6'!E34</f>
        <v>1.24</v>
      </c>
      <c r="F34" s="215">
        <f>H1.HT!F34+'Phu Bieu 6'!F34</f>
        <v>1.19</v>
      </c>
      <c r="G34" s="215">
        <f>H1.HT!G34+'Phu Bieu 6'!G34</f>
        <v>0</v>
      </c>
      <c r="H34" s="215">
        <f>H1.HT!H34+'Phu Bieu 6'!H34</f>
        <v>0.76</v>
      </c>
      <c r="I34" s="215">
        <f>H1.HT!I34+'Phu Bieu 6'!I34</f>
        <v>1.59</v>
      </c>
      <c r="J34" s="215">
        <f>H1.HT!J34+'Phu Bieu 6'!J34</f>
        <v>0.26</v>
      </c>
      <c r="K34" s="215">
        <f>H1.HT!K34+'Phu Bieu 6'!K34</f>
        <v>0.39</v>
      </c>
      <c r="L34" s="215">
        <f>H1.HT!L34+'Phu Bieu 6'!L34</f>
        <v>1.69</v>
      </c>
      <c r="M34" s="215">
        <f>H1.HT!M34+'Phu Bieu 6'!M34</f>
        <v>0.66</v>
      </c>
      <c r="N34" s="215">
        <f>H1.HT!N34+'Phu Bieu 6'!N34</f>
        <v>0.71</v>
      </c>
      <c r="O34" s="215">
        <f>H1.HT!O34+'Phu Bieu 6'!O34</f>
        <v>0.71</v>
      </c>
      <c r="P34" s="215">
        <f>H1.HT!P34+'Phu Bieu 6'!P34</f>
        <v>1.79</v>
      </c>
      <c r="Q34" s="215">
        <f>H1.HT!Q34+'Phu Bieu 6'!Q34</f>
        <v>0.77</v>
      </c>
      <c r="R34" s="215">
        <f>H1.HT!R34+'Phu Bieu 6'!R34</f>
        <v>0.4</v>
      </c>
      <c r="S34" s="215">
        <f>H1.HT!S34+'Phu Bieu 6'!S34</f>
        <v>2.62</v>
      </c>
      <c r="T34" s="215">
        <f>H1.HT!T34+'Phu Bieu 6'!T34</f>
        <v>0.1</v>
      </c>
      <c r="U34" s="215">
        <f>H1.HT!U34+'Phu Bieu 6'!U34</f>
        <v>1.38</v>
      </c>
      <c r="V34" s="215">
        <f>H1.HT!V34+'Phu Bieu 6'!V34</f>
        <v>0.56999999999999995</v>
      </c>
      <c r="W34" s="215">
        <f>H1.HT!W34+'Phu Bieu 6'!W34</f>
        <v>1.23</v>
      </c>
      <c r="X34" s="215">
        <f>H1.HT!X34+'Phu Bieu 6'!X34</f>
        <v>0.77</v>
      </c>
      <c r="Y34" s="215">
        <f>H1.HT!Y34+'Phu Bieu 6'!Y34</f>
        <v>0.43</v>
      </c>
      <c r="AB34" s="141"/>
    </row>
    <row r="35" spans="1:28" s="140" customFormat="1" ht="31.5">
      <c r="A35" s="51" t="s">
        <v>222</v>
      </c>
      <c r="B35" s="52" t="s">
        <v>223</v>
      </c>
      <c r="C35" s="139" t="s">
        <v>224</v>
      </c>
      <c r="D35" s="215">
        <f>H1.HT!D35+'Phu Bieu 6'!D35</f>
        <v>0.87</v>
      </c>
      <c r="E35" s="215">
        <f>H1.HT!E35+'Phu Bieu 6'!E35</f>
        <v>0</v>
      </c>
      <c r="F35" s="215">
        <f>H1.HT!F35+'Phu Bieu 6'!F35</f>
        <v>0</v>
      </c>
      <c r="G35" s="215">
        <f>H1.HT!G35+'Phu Bieu 6'!G35</f>
        <v>0</v>
      </c>
      <c r="H35" s="215">
        <f>H1.HT!H35+'Phu Bieu 6'!H35</f>
        <v>0</v>
      </c>
      <c r="I35" s="215">
        <f>H1.HT!I35+'Phu Bieu 6'!I35</f>
        <v>0</v>
      </c>
      <c r="J35" s="215">
        <f>H1.HT!J35+'Phu Bieu 6'!J35</f>
        <v>0</v>
      </c>
      <c r="K35" s="215">
        <f>H1.HT!K35+'Phu Bieu 6'!K35</f>
        <v>0</v>
      </c>
      <c r="L35" s="215">
        <f>H1.HT!L35+'Phu Bieu 6'!L35</f>
        <v>0</v>
      </c>
      <c r="M35" s="215">
        <f>H1.HT!M35+'Phu Bieu 6'!M35</f>
        <v>0</v>
      </c>
      <c r="N35" s="215">
        <f>H1.HT!N35+'Phu Bieu 6'!N35</f>
        <v>0</v>
      </c>
      <c r="O35" s="215">
        <f>H1.HT!O35+'Phu Bieu 6'!O35</f>
        <v>0</v>
      </c>
      <c r="P35" s="215">
        <f>H1.HT!P35+'Phu Bieu 6'!P35</f>
        <v>0</v>
      </c>
      <c r="Q35" s="215">
        <f>H1.HT!Q35+'Phu Bieu 6'!Q35</f>
        <v>0</v>
      </c>
      <c r="R35" s="215">
        <f>H1.HT!R35+'Phu Bieu 6'!R35</f>
        <v>0</v>
      </c>
      <c r="S35" s="215">
        <f>H1.HT!S35+'Phu Bieu 6'!S35</f>
        <v>0.87</v>
      </c>
      <c r="T35" s="215">
        <f>H1.HT!T35+'Phu Bieu 6'!T35</f>
        <v>0</v>
      </c>
      <c r="U35" s="215">
        <f>H1.HT!U35+'Phu Bieu 6'!U35</f>
        <v>0</v>
      </c>
      <c r="V35" s="215">
        <f>H1.HT!V35+'Phu Bieu 6'!V35</f>
        <v>0</v>
      </c>
      <c r="W35" s="215">
        <f>H1.HT!W35+'Phu Bieu 6'!W35</f>
        <v>0</v>
      </c>
      <c r="X35" s="215">
        <f>H1.HT!X35+'Phu Bieu 6'!X35</f>
        <v>0</v>
      </c>
      <c r="Y35" s="215">
        <f>H1.HT!Y35+'Phu Bieu 6'!Y35</f>
        <v>0</v>
      </c>
      <c r="AB35" s="141"/>
    </row>
    <row r="36" spans="1:28" s="140" customFormat="1" ht="15.75">
      <c r="A36" s="51" t="s">
        <v>225</v>
      </c>
      <c r="B36" s="52" t="s">
        <v>226</v>
      </c>
      <c r="C36" s="139" t="s">
        <v>180</v>
      </c>
      <c r="D36" s="215">
        <f>H1.HT!D36+'Phu Bieu 6'!D36</f>
        <v>724.85585300000002</v>
      </c>
      <c r="E36" s="215">
        <f>H1.HT!E36+'Phu Bieu 6'!E36</f>
        <v>44.381399999999999</v>
      </c>
      <c r="F36" s="215">
        <f>H1.HT!F36+'Phu Bieu 6'!F36</f>
        <v>24.619999999999997</v>
      </c>
      <c r="G36" s="215">
        <f>H1.HT!G36+'Phu Bieu 6'!G36</f>
        <v>28.9131</v>
      </c>
      <c r="H36" s="215">
        <f>H1.HT!H36+'Phu Bieu 6'!H36</f>
        <v>18.220000000000002</v>
      </c>
      <c r="I36" s="215">
        <f>H1.HT!I36+'Phu Bieu 6'!I36</f>
        <v>35.170352999999999</v>
      </c>
      <c r="J36" s="215">
        <f>H1.HT!J36+'Phu Bieu 6'!J36</f>
        <v>55.23</v>
      </c>
      <c r="K36" s="215">
        <f>H1.HT!K36+'Phu Bieu 6'!K36</f>
        <v>8.48</v>
      </c>
      <c r="L36" s="215">
        <f>H1.HT!L36+'Phu Bieu 6'!L36</f>
        <v>26.84</v>
      </c>
      <c r="M36" s="215">
        <f>H1.HT!M36+'Phu Bieu 6'!M36</f>
        <v>21.27</v>
      </c>
      <c r="N36" s="215">
        <f>H1.HT!N36+'Phu Bieu 6'!N36</f>
        <v>31.3596</v>
      </c>
      <c r="O36" s="215">
        <f>H1.HT!O36+'Phu Bieu 6'!O36</f>
        <v>42.96</v>
      </c>
      <c r="P36" s="215">
        <f>H1.HT!P36+'Phu Bieu 6'!P36</f>
        <v>13.17</v>
      </c>
      <c r="Q36" s="215">
        <f>H1.HT!Q36+'Phu Bieu 6'!Q36</f>
        <v>30.28</v>
      </c>
      <c r="R36" s="215">
        <f>H1.HT!R36+'Phu Bieu 6'!R36</f>
        <v>66.63</v>
      </c>
      <c r="S36" s="215">
        <f>H1.HT!S36+'Phu Bieu 6'!S36</f>
        <v>28.27</v>
      </c>
      <c r="T36" s="215">
        <f>H1.HT!T36+'Phu Bieu 6'!T36</f>
        <v>8.8699999999999992</v>
      </c>
      <c r="U36" s="215">
        <f>H1.HT!U36+'Phu Bieu 6'!U36</f>
        <v>32.89</v>
      </c>
      <c r="V36" s="215">
        <f>H1.HT!V36+'Phu Bieu 6'!V36</f>
        <v>80.441400000000002</v>
      </c>
      <c r="W36" s="215">
        <f>H1.HT!W36+'Phu Bieu 6'!W36</f>
        <v>17.12</v>
      </c>
      <c r="X36" s="215">
        <f>H1.HT!X36+'Phu Bieu 6'!X36</f>
        <v>54.699999999999996</v>
      </c>
      <c r="Y36" s="215">
        <f>H1.HT!Y36+'Phu Bieu 6'!Y36</f>
        <v>55.04</v>
      </c>
      <c r="AB36" s="141"/>
    </row>
    <row r="37" spans="1:28" s="140" customFormat="1" ht="15.75">
      <c r="A37" s="51" t="s">
        <v>227</v>
      </c>
      <c r="B37" s="52" t="s">
        <v>228</v>
      </c>
      <c r="C37" s="139" t="s">
        <v>181</v>
      </c>
      <c r="D37" s="215">
        <f>H1.HT!D37+'Phu Bieu 6'!D37</f>
        <v>90.759999999999991</v>
      </c>
      <c r="E37" s="215">
        <f>H1.HT!E37+'Phu Bieu 6'!E37</f>
        <v>8.77</v>
      </c>
      <c r="F37" s="215">
        <f>H1.HT!F37+'Phu Bieu 6'!F37</f>
        <v>2.44</v>
      </c>
      <c r="G37" s="215">
        <f>H1.HT!G37+'Phu Bieu 6'!G37</f>
        <v>1.55</v>
      </c>
      <c r="H37" s="215">
        <f>H1.HT!H37+'Phu Bieu 6'!H37</f>
        <v>2.5299999999999998</v>
      </c>
      <c r="I37" s="215">
        <f>H1.HT!I37+'Phu Bieu 6'!I37</f>
        <v>0.62</v>
      </c>
      <c r="J37" s="215">
        <f>H1.HT!J37+'Phu Bieu 6'!J37</f>
        <v>4.51</v>
      </c>
      <c r="K37" s="215">
        <f>H1.HT!K37+'Phu Bieu 6'!K37</f>
        <v>1.74</v>
      </c>
      <c r="L37" s="215">
        <f>H1.HT!L37+'Phu Bieu 6'!L37</f>
        <v>11.74</v>
      </c>
      <c r="M37" s="215">
        <f>H1.HT!M37+'Phu Bieu 6'!M37</f>
        <v>11.83</v>
      </c>
      <c r="N37" s="215">
        <f>H1.HT!N37+'Phu Bieu 6'!N37</f>
        <v>3.75</v>
      </c>
      <c r="O37" s="215">
        <f>H1.HT!O37+'Phu Bieu 6'!O37</f>
        <v>0.82</v>
      </c>
      <c r="P37" s="215">
        <f>H1.HT!P37+'Phu Bieu 6'!P37</f>
        <v>5.27</v>
      </c>
      <c r="Q37" s="215">
        <f>H1.HT!Q37+'Phu Bieu 6'!Q37</f>
        <v>0.49</v>
      </c>
      <c r="R37" s="215">
        <f>H1.HT!R37+'Phu Bieu 6'!R37</f>
        <v>0.46</v>
      </c>
      <c r="S37" s="215">
        <f>H1.HT!S37+'Phu Bieu 6'!S37</f>
        <v>3.38</v>
      </c>
      <c r="T37" s="215">
        <f>H1.HT!T37+'Phu Bieu 6'!T37</f>
        <v>0.19</v>
      </c>
      <c r="U37" s="215">
        <f>H1.HT!U37+'Phu Bieu 6'!U37</f>
        <v>10.92</v>
      </c>
      <c r="V37" s="215">
        <f>H1.HT!V37+'Phu Bieu 6'!V37</f>
        <v>6.33</v>
      </c>
      <c r="W37" s="215">
        <f>H1.HT!W37+'Phu Bieu 6'!W37</f>
        <v>3.68</v>
      </c>
      <c r="X37" s="215">
        <f>H1.HT!X37+'Phu Bieu 6'!X37</f>
        <v>6.15</v>
      </c>
      <c r="Y37" s="215">
        <f>H1.HT!Y37+'Phu Bieu 6'!Y37</f>
        <v>3.59</v>
      </c>
      <c r="AB37" s="141"/>
    </row>
    <row r="38" spans="1:28" s="140" customFormat="1" ht="15.75">
      <c r="A38" s="51" t="s">
        <v>229</v>
      </c>
      <c r="B38" s="52" t="s">
        <v>230</v>
      </c>
      <c r="C38" s="139" t="s">
        <v>190</v>
      </c>
      <c r="D38" s="215">
        <f>H1.HT!D38+'Phu Bieu 6'!D38</f>
        <v>2383.1251820000002</v>
      </c>
      <c r="E38" s="215">
        <f>H1.HT!E38+'Phu Bieu 6'!E38</f>
        <v>0.25</v>
      </c>
      <c r="F38" s="215">
        <f>H1.HT!F38+'Phu Bieu 6'!F38</f>
        <v>127.50999999999999</v>
      </c>
      <c r="G38" s="215">
        <f>H1.HT!G38+'Phu Bieu 6'!G38</f>
        <v>283.20000000000005</v>
      </c>
      <c r="H38" s="215">
        <f>H1.HT!H38+'Phu Bieu 6'!H38</f>
        <v>0</v>
      </c>
      <c r="I38" s="215">
        <f>H1.HT!I38+'Phu Bieu 6'!I38</f>
        <v>265.08</v>
      </c>
      <c r="J38" s="215">
        <f>H1.HT!J38+'Phu Bieu 6'!J38</f>
        <v>435.63</v>
      </c>
      <c r="K38" s="215">
        <f>H1.HT!K38+'Phu Bieu 6'!K38</f>
        <v>0</v>
      </c>
      <c r="L38" s="215">
        <f>H1.HT!L38+'Phu Bieu 6'!L38</f>
        <v>0</v>
      </c>
      <c r="M38" s="215">
        <f>H1.HT!M38+'Phu Bieu 6'!M38</f>
        <v>0</v>
      </c>
      <c r="N38" s="215">
        <f>H1.HT!N38+'Phu Bieu 6'!N38</f>
        <v>122.17</v>
      </c>
      <c r="O38" s="215">
        <f>H1.HT!O38+'Phu Bieu 6'!O38</f>
        <v>12.770000000000001</v>
      </c>
      <c r="P38" s="215">
        <f>H1.HT!P38+'Phu Bieu 6'!P38</f>
        <v>99.52</v>
      </c>
      <c r="Q38" s="215">
        <f>H1.HT!Q38+'Phu Bieu 6'!Q38</f>
        <v>9.9792000000000006E-2</v>
      </c>
      <c r="R38" s="215">
        <f>H1.HT!R38+'Phu Bieu 6'!R38</f>
        <v>148.44999999999999</v>
      </c>
      <c r="S38" s="215">
        <f>H1.HT!S38+'Phu Bieu 6'!S38</f>
        <v>285.73</v>
      </c>
      <c r="T38" s="215">
        <f>H1.HT!T38+'Phu Bieu 6'!T38</f>
        <v>518.97</v>
      </c>
      <c r="U38" s="215">
        <f>H1.HT!U38+'Phu Bieu 6'!U38</f>
        <v>0.21539</v>
      </c>
      <c r="V38" s="215">
        <f>H1.HT!V38+'Phu Bieu 6'!V38</f>
        <v>83.48</v>
      </c>
      <c r="W38" s="215">
        <f>H1.HT!W38+'Phu Bieu 6'!W38</f>
        <v>0</v>
      </c>
      <c r="X38" s="215">
        <f>H1.HT!X38+'Phu Bieu 6'!X38</f>
        <v>0.01</v>
      </c>
      <c r="Y38" s="215">
        <f>H1.HT!Y38+'Phu Bieu 6'!Y38</f>
        <v>0.04</v>
      </c>
      <c r="AB38" s="141"/>
    </row>
    <row r="39" spans="1:28" s="140" customFormat="1" ht="31.5">
      <c r="A39" s="51" t="s">
        <v>231</v>
      </c>
      <c r="B39" s="52" t="s">
        <v>232</v>
      </c>
      <c r="C39" s="139" t="s">
        <v>233</v>
      </c>
      <c r="D39" s="215">
        <f>H1.HT!D39+'Phu Bieu 6'!D39</f>
        <v>1.3000000000000005</v>
      </c>
      <c r="E39" s="215">
        <f>H1.HT!E39+'Phu Bieu 6'!E39</f>
        <v>0.28999999999999998</v>
      </c>
      <c r="F39" s="215">
        <f>H1.HT!F39+'Phu Bieu 6'!F39</f>
        <v>0.16</v>
      </c>
      <c r="G39" s="215">
        <f>H1.HT!G39+'Phu Bieu 6'!G39</f>
        <v>0.06</v>
      </c>
      <c r="H39" s="215">
        <f>H1.HT!H39+'Phu Bieu 6'!H39</f>
        <v>0.04</v>
      </c>
      <c r="I39" s="215">
        <f>H1.HT!I39+'Phu Bieu 6'!I39</f>
        <v>0.03</v>
      </c>
      <c r="J39" s="215">
        <f>H1.HT!J39+'Phu Bieu 6'!J39</f>
        <v>0.03</v>
      </c>
      <c r="K39" s="215">
        <f>H1.HT!K39+'Phu Bieu 6'!K39</f>
        <v>0.02</v>
      </c>
      <c r="L39" s="215">
        <f>H1.HT!L39+'Phu Bieu 6'!L39</f>
        <v>0.02</v>
      </c>
      <c r="M39" s="215">
        <f>H1.HT!M39+'Phu Bieu 6'!M39</f>
        <v>0.17</v>
      </c>
      <c r="N39" s="215">
        <f>H1.HT!N39+'Phu Bieu 6'!N39</f>
        <v>0.05</v>
      </c>
      <c r="O39" s="215">
        <f>H1.HT!O39+'Phu Bieu 6'!O39</f>
        <v>0.03</v>
      </c>
      <c r="P39" s="215">
        <f>H1.HT!P39+'Phu Bieu 6'!P39</f>
        <v>0.04</v>
      </c>
      <c r="Q39" s="215">
        <f>H1.HT!Q39+'Phu Bieu 6'!Q39</f>
        <v>0.03</v>
      </c>
      <c r="R39" s="215">
        <f>H1.HT!R39+'Phu Bieu 6'!R39</f>
        <v>0.02</v>
      </c>
      <c r="S39" s="215">
        <f>H1.HT!S39+'Phu Bieu 6'!S39</f>
        <v>0.04</v>
      </c>
      <c r="T39" s="215">
        <f>H1.HT!T39+'Phu Bieu 6'!T39</f>
        <v>0.04</v>
      </c>
      <c r="U39" s="215">
        <f>H1.HT!U39+'Phu Bieu 6'!U39</f>
        <v>0.12</v>
      </c>
      <c r="V39" s="215">
        <f>H1.HT!V39+'Phu Bieu 6'!V39</f>
        <v>0.02</v>
      </c>
      <c r="W39" s="215">
        <f>H1.HT!W39+'Phu Bieu 6'!W39</f>
        <v>0.04</v>
      </c>
      <c r="X39" s="215">
        <f>H1.HT!X39+'Phu Bieu 6'!X39</f>
        <v>0.03</v>
      </c>
      <c r="Y39" s="215">
        <f>H1.HT!Y39+'Phu Bieu 6'!Y39</f>
        <v>0.02</v>
      </c>
      <c r="AB39" s="141"/>
    </row>
    <row r="40" spans="1:28" s="140" customFormat="1" ht="15.75">
      <c r="A40" s="51" t="s">
        <v>234</v>
      </c>
      <c r="B40" s="52" t="s">
        <v>235</v>
      </c>
      <c r="C40" s="139" t="s">
        <v>191</v>
      </c>
      <c r="D40" s="215">
        <f>H1.HT!D40+'Phu Bieu 6'!D40</f>
        <v>3.37</v>
      </c>
      <c r="E40" s="215">
        <f>H1.HT!E40+'Phu Bieu 6'!E40</f>
        <v>0.82</v>
      </c>
      <c r="F40" s="215">
        <f>H1.HT!F40+'Phu Bieu 6'!F40</f>
        <v>0</v>
      </c>
      <c r="G40" s="215">
        <f>H1.HT!G40+'Phu Bieu 6'!G40</f>
        <v>0</v>
      </c>
      <c r="H40" s="215">
        <f>H1.HT!H40+'Phu Bieu 6'!H40</f>
        <v>0</v>
      </c>
      <c r="I40" s="215">
        <f>H1.HT!I40+'Phu Bieu 6'!I40</f>
        <v>0</v>
      </c>
      <c r="J40" s="215">
        <f>H1.HT!J40+'Phu Bieu 6'!J40</f>
        <v>0</v>
      </c>
      <c r="K40" s="215">
        <f>H1.HT!K40+'Phu Bieu 6'!K40</f>
        <v>0</v>
      </c>
      <c r="L40" s="215">
        <f>H1.HT!L40+'Phu Bieu 6'!L40</f>
        <v>0</v>
      </c>
      <c r="M40" s="215">
        <f>H1.HT!M40+'Phu Bieu 6'!M40</f>
        <v>0</v>
      </c>
      <c r="N40" s="215">
        <f>H1.HT!N40+'Phu Bieu 6'!N40</f>
        <v>0</v>
      </c>
      <c r="O40" s="215">
        <f>H1.HT!O40+'Phu Bieu 6'!O40</f>
        <v>1.29</v>
      </c>
      <c r="P40" s="215">
        <f>H1.HT!P40+'Phu Bieu 6'!P40</f>
        <v>0.22</v>
      </c>
      <c r="Q40" s="215">
        <f>H1.HT!Q40+'Phu Bieu 6'!Q40</f>
        <v>0</v>
      </c>
      <c r="R40" s="215">
        <f>H1.HT!R40+'Phu Bieu 6'!R40</f>
        <v>0</v>
      </c>
      <c r="S40" s="215">
        <f>H1.HT!S40+'Phu Bieu 6'!S40</f>
        <v>0.16</v>
      </c>
      <c r="T40" s="215">
        <f>H1.HT!T40+'Phu Bieu 6'!T40</f>
        <v>0</v>
      </c>
      <c r="U40" s="215">
        <f>H1.HT!U40+'Phu Bieu 6'!U40</f>
        <v>0.88</v>
      </c>
      <c r="V40" s="215">
        <f>H1.HT!V40+'Phu Bieu 6'!V40</f>
        <v>0</v>
      </c>
      <c r="W40" s="215">
        <f>H1.HT!W40+'Phu Bieu 6'!W40</f>
        <v>0</v>
      </c>
      <c r="X40" s="215">
        <f>H1.HT!X40+'Phu Bieu 6'!X40</f>
        <v>0</v>
      </c>
      <c r="Y40" s="215">
        <f>H1.HT!Y40+'Phu Bieu 6'!Y40</f>
        <v>0</v>
      </c>
      <c r="AB40" s="141"/>
    </row>
    <row r="41" spans="1:28" s="37" customFormat="1" ht="15.75">
      <c r="A41" s="60" t="s">
        <v>204</v>
      </c>
      <c r="B41" s="48" t="s">
        <v>56</v>
      </c>
      <c r="C41" s="54" t="s">
        <v>57</v>
      </c>
      <c r="D41" s="211">
        <f>H1.HT!D41+'Phu Bieu 6'!D41</f>
        <v>43.64</v>
      </c>
      <c r="E41" s="211">
        <f>H1.HT!E41+'Phu Bieu 6'!E41</f>
        <v>0</v>
      </c>
      <c r="F41" s="211">
        <f>H1.HT!F41+'Phu Bieu 6'!F41</f>
        <v>0.01</v>
      </c>
      <c r="G41" s="211">
        <f>H1.HT!G41+'Phu Bieu 6'!G41</f>
        <v>0</v>
      </c>
      <c r="H41" s="211">
        <f>H1.HT!H41+'Phu Bieu 6'!H41</f>
        <v>6.22</v>
      </c>
      <c r="I41" s="211">
        <f>H1.HT!I41+'Phu Bieu 6'!I41</f>
        <v>0</v>
      </c>
      <c r="J41" s="211">
        <f>H1.HT!J41+'Phu Bieu 6'!J41</f>
        <v>0</v>
      </c>
      <c r="K41" s="211">
        <f>H1.HT!K41+'Phu Bieu 6'!K41</f>
        <v>0</v>
      </c>
      <c r="L41" s="211">
        <f>H1.HT!L41+'Phu Bieu 6'!L41</f>
        <v>30.91</v>
      </c>
      <c r="M41" s="211">
        <f>H1.HT!M41+'Phu Bieu 6'!M41</f>
        <v>0</v>
      </c>
      <c r="N41" s="211">
        <f>H1.HT!N41+'Phu Bieu 6'!N41</f>
        <v>0</v>
      </c>
      <c r="O41" s="211">
        <f>H1.HT!O41+'Phu Bieu 6'!O41</f>
        <v>0</v>
      </c>
      <c r="P41" s="211">
        <f>H1.HT!P41+'Phu Bieu 6'!P41</f>
        <v>0</v>
      </c>
      <c r="Q41" s="211">
        <f>H1.HT!Q41+'Phu Bieu 6'!Q41</f>
        <v>0</v>
      </c>
      <c r="R41" s="211">
        <f>H1.HT!R41+'Phu Bieu 6'!R41</f>
        <v>0</v>
      </c>
      <c r="S41" s="211">
        <f>H1.HT!S41+'Phu Bieu 6'!S41</f>
        <v>0</v>
      </c>
      <c r="T41" s="211">
        <f>H1.HT!T41+'Phu Bieu 6'!T41</f>
        <v>0</v>
      </c>
      <c r="U41" s="211">
        <f>H1.HT!U41+'Phu Bieu 6'!U41</f>
        <v>0</v>
      </c>
      <c r="V41" s="211">
        <f>H1.HT!V41+'Phu Bieu 6'!V41</f>
        <v>0</v>
      </c>
      <c r="W41" s="211">
        <f>H1.HT!W41+'Phu Bieu 6'!W41</f>
        <v>6.5</v>
      </c>
      <c r="X41" s="211">
        <f>H1.HT!X41+'Phu Bieu 6'!X41</f>
        <v>0</v>
      </c>
      <c r="Y41" s="211">
        <f>H1.HT!Y41+'Phu Bieu 6'!Y41</f>
        <v>0</v>
      </c>
    </row>
    <row r="42" spans="1:28" s="37" customFormat="1" ht="15.75">
      <c r="A42" s="47" t="s">
        <v>322</v>
      </c>
      <c r="B42" s="48" t="s">
        <v>58</v>
      </c>
      <c r="C42" s="58" t="s">
        <v>59</v>
      </c>
      <c r="D42" s="211">
        <f>H1.HT!D42+'Phu Bieu 6'!D42</f>
        <v>0</v>
      </c>
      <c r="E42" s="211">
        <f>H1.HT!E42+'Phu Bieu 6'!E42</f>
        <v>0</v>
      </c>
      <c r="F42" s="211">
        <f>H1.HT!F42+'Phu Bieu 6'!F42</f>
        <v>0</v>
      </c>
      <c r="G42" s="211">
        <f>H1.HT!G42+'Phu Bieu 6'!G42</f>
        <v>0</v>
      </c>
      <c r="H42" s="211">
        <f>H1.HT!H42+'Phu Bieu 6'!H42</f>
        <v>0</v>
      </c>
      <c r="I42" s="211">
        <f>H1.HT!I42+'Phu Bieu 6'!I42</f>
        <v>0</v>
      </c>
      <c r="J42" s="211">
        <f>H1.HT!J42+'Phu Bieu 6'!J42</f>
        <v>0</v>
      </c>
      <c r="K42" s="211">
        <f>H1.HT!K42+'Phu Bieu 6'!K42</f>
        <v>0</v>
      </c>
      <c r="L42" s="211">
        <f>H1.HT!L42+'Phu Bieu 6'!L42</f>
        <v>0</v>
      </c>
      <c r="M42" s="211">
        <f>H1.HT!M42+'Phu Bieu 6'!M42</f>
        <v>0</v>
      </c>
      <c r="N42" s="211">
        <f>H1.HT!N42+'Phu Bieu 6'!N42</f>
        <v>0</v>
      </c>
      <c r="O42" s="211">
        <f>H1.HT!O42+'Phu Bieu 6'!O42</f>
        <v>0</v>
      </c>
      <c r="P42" s="211">
        <f>H1.HT!P42+'Phu Bieu 6'!P42</f>
        <v>0</v>
      </c>
      <c r="Q42" s="211">
        <f>H1.HT!Q42+'Phu Bieu 6'!Q42</f>
        <v>0</v>
      </c>
      <c r="R42" s="211">
        <f>H1.HT!R42+'Phu Bieu 6'!R42</f>
        <v>0</v>
      </c>
      <c r="S42" s="211">
        <f>H1.HT!S42+'Phu Bieu 6'!S42</f>
        <v>0</v>
      </c>
      <c r="T42" s="211">
        <f>H1.HT!T42+'Phu Bieu 6'!T42</f>
        <v>0</v>
      </c>
      <c r="U42" s="211">
        <f>H1.HT!U42+'Phu Bieu 6'!U42</f>
        <v>0</v>
      </c>
      <c r="V42" s="211">
        <f>H1.HT!V42+'Phu Bieu 6'!V42</f>
        <v>0</v>
      </c>
      <c r="W42" s="211">
        <f>H1.HT!W42+'Phu Bieu 6'!W42</f>
        <v>0</v>
      </c>
      <c r="X42" s="211">
        <f>H1.HT!X42+'Phu Bieu 6'!X42</f>
        <v>0</v>
      </c>
      <c r="Y42" s="211">
        <f>H1.HT!Y42+'Phu Bieu 6'!Y42</f>
        <v>0</v>
      </c>
    </row>
    <row r="43" spans="1:28" s="33" customFormat="1" ht="15.75">
      <c r="A43" s="47" t="s">
        <v>323</v>
      </c>
      <c r="B43" s="48" t="s">
        <v>60</v>
      </c>
      <c r="C43" s="58" t="s">
        <v>61</v>
      </c>
      <c r="D43" s="211">
        <f>H1.HT!D43+'Phu Bieu 6'!D43</f>
        <v>1.03</v>
      </c>
      <c r="E43" s="211">
        <f>H1.HT!E43+'Phu Bieu 6'!E43</f>
        <v>0</v>
      </c>
      <c r="F43" s="211">
        <f>H1.HT!F43+'Phu Bieu 6'!F43</f>
        <v>0</v>
      </c>
      <c r="G43" s="211">
        <f>H1.HT!G43+'Phu Bieu 6'!G43</f>
        <v>0</v>
      </c>
      <c r="H43" s="211">
        <f>H1.HT!H43+'Phu Bieu 6'!H43</f>
        <v>0</v>
      </c>
      <c r="I43" s="211">
        <f>H1.HT!I43+'Phu Bieu 6'!I43</f>
        <v>0</v>
      </c>
      <c r="J43" s="211">
        <f>H1.HT!J43+'Phu Bieu 6'!J43</f>
        <v>0</v>
      </c>
      <c r="K43" s="211">
        <f>H1.HT!K43+'Phu Bieu 6'!K43</f>
        <v>0</v>
      </c>
      <c r="L43" s="211">
        <f>H1.HT!L43+'Phu Bieu 6'!L43</f>
        <v>0</v>
      </c>
      <c r="M43" s="211">
        <f>H1.HT!M43+'Phu Bieu 6'!M43</f>
        <v>0</v>
      </c>
      <c r="N43" s="211">
        <f>H1.HT!N43+'Phu Bieu 6'!N43</f>
        <v>0</v>
      </c>
      <c r="O43" s="211">
        <f>H1.HT!O43+'Phu Bieu 6'!O43</f>
        <v>0</v>
      </c>
      <c r="P43" s="211">
        <f>H1.HT!P43+'Phu Bieu 6'!P43</f>
        <v>0</v>
      </c>
      <c r="Q43" s="211">
        <f>H1.HT!Q43+'Phu Bieu 6'!Q43</f>
        <v>0</v>
      </c>
      <c r="R43" s="211">
        <f>H1.HT!R43+'Phu Bieu 6'!R43</f>
        <v>0</v>
      </c>
      <c r="S43" s="211">
        <f>H1.HT!S43+'Phu Bieu 6'!S43</f>
        <v>1.03</v>
      </c>
      <c r="T43" s="211">
        <f>H1.HT!T43+'Phu Bieu 6'!T43</f>
        <v>0</v>
      </c>
      <c r="U43" s="211">
        <f>H1.HT!U43+'Phu Bieu 6'!U43</f>
        <v>0</v>
      </c>
      <c r="V43" s="211">
        <f>H1.HT!V43+'Phu Bieu 6'!V43</f>
        <v>0</v>
      </c>
      <c r="W43" s="211">
        <f>H1.HT!W43+'Phu Bieu 6'!W43</f>
        <v>0</v>
      </c>
      <c r="X43" s="211">
        <f>H1.HT!X43+'Phu Bieu 6'!X43</f>
        <v>0</v>
      </c>
      <c r="Y43" s="211">
        <f>H1.HT!Y43+'Phu Bieu 6'!Y43</f>
        <v>0</v>
      </c>
    </row>
    <row r="44" spans="1:28" ht="15.75">
      <c r="A44" s="47" t="s">
        <v>324</v>
      </c>
      <c r="B44" s="48" t="s">
        <v>62</v>
      </c>
      <c r="C44" s="54" t="s">
        <v>63</v>
      </c>
      <c r="D44" s="211">
        <f>H1.HT!D44+'Phu Bieu 6'!D44</f>
        <v>442.99857699999995</v>
      </c>
      <c r="E44" s="211">
        <f>H1.HT!E44+'Phu Bieu 6'!E44</f>
        <v>0</v>
      </c>
      <c r="F44" s="211">
        <f>H1.HT!F44+'Phu Bieu 6'!F44</f>
        <v>30.98</v>
      </c>
      <c r="G44" s="211">
        <f>H1.HT!G44+'Phu Bieu 6'!G44</f>
        <v>19.920000000000002</v>
      </c>
      <c r="H44" s="211" t="e">
        <f>H1.HT!H44+'Phu Bieu 6'!#REF!</f>
        <v>#REF!</v>
      </c>
      <c r="I44" s="211">
        <f>H1.HT!I44+'Phu Bieu 6'!I44</f>
        <v>21.288547000000001</v>
      </c>
      <c r="J44" s="211">
        <f>H1.HT!J44+'Phu Bieu 6'!J44</f>
        <v>12.35</v>
      </c>
      <c r="K44" s="211">
        <f>H1.HT!K44+'Phu Bieu 6'!K44</f>
        <v>11.69</v>
      </c>
      <c r="L44" s="211">
        <f>H1.HT!L44+'Phu Bieu 6'!L44</f>
        <v>21.24</v>
      </c>
      <c r="M44" s="211">
        <f>H1.HT!M44+'Phu Bieu 6'!M44</f>
        <v>38.489999999999995</v>
      </c>
      <c r="N44" s="211">
        <f>H1.HT!N44+'Phu Bieu 6'!N44</f>
        <v>30.21003</v>
      </c>
      <c r="O44" s="211">
        <f>H1.HT!O44+'Phu Bieu 6'!O44</f>
        <v>11.569999999999999</v>
      </c>
      <c r="P44" s="211">
        <f>H1.HT!P44+'Phu Bieu 6'!P44</f>
        <v>19.55</v>
      </c>
      <c r="Q44" s="211">
        <f>H1.HT!Q44+'Phu Bieu 6'!Q44</f>
        <v>9.31</v>
      </c>
      <c r="R44" s="211">
        <f>H1.HT!R44+'Phu Bieu 6'!R44</f>
        <v>30.240000000000002</v>
      </c>
      <c r="S44" s="211">
        <f>H1.HT!S44+'Phu Bieu 6'!S44</f>
        <v>33.78</v>
      </c>
      <c r="T44" s="211">
        <f>H1.HT!T44+'Phu Bieu 6'!T44</f>
        <v>10.64</v>
      </c>
      <c r="U44" s="211">
        <f>H1.HT!U44+'Phu Bieu 6'!U44</f>
        <v>23.23</v>
      </c>
      <c r="V44" s="211">
        <f>H1.HT!V44+'Phu Bieu 6'!V44</f>
        <v>28.19</v>
      </c>
      <c r="W44" s="211">
        <f>H1.HT!W44+'Phu Bieu 6'!W44</f>
        <v>14.55</v>
      </c>
      <c r="X44" s="211">
        <f>H1.HT!X44+'Phu Bieu 6'!X44</f>
        <v>23.08</v>
      </c>
      <c r="Y44" s="211">
        <f>H1.HT!Y44+'Phu Bieu 6'!Y44</f>
        <v>34.520000000000003</v>
      </c>
    </row>
    <row r="45" spans="1:28" ht="15.75">
      <c r="A45" s="47" t="s">
        <v>325</v>
      </c>
      <c r="B45" s="48" t="s">
        <v>64</v>
      </c>
      <c r="C45" s="54" t="s">
        <v>65</v>
      </c>
      <c r="D45" s="211">
        <f>H1.HT!D45+'Phu Bieu 6'!D45</f>
        <v>88.878689999999992</v>
      </c>
      <c r="E45" s="211">
        <f>H1.HT!E45+'Phu Bieu 6'!E45</f>
        <v>88.878689999999992</v>
      </c>
      <c r="F45" s="211">
        <f>H1.HT!F45+'Phu Bieu 6'!F45</f>
        <v>0</v>
      </c>
      <c r="G45" s="211">
        <f>H1.HT!G45+'Phu Bieu 6'!G45</f>
        <v>0</v>
      </c>
      <c r="H45" s="211">
        <f>H1.HT!H45+'Phu Bieu 6'!H44</f>
        <v>-0.03</v>
      </c>
      <c r="I45" s="211">
        <f>H1.HT!I45+'Phu Bieu 6'!I45</f>
        <v>0</v>
      </c>
      <c r="J45" s="211">
        <f>H1.HT!J45+'Phu Bieu 6'!J45</f>
        <v>0</v>
      </c>
      <c r="K45" s="211">
        <f>H1.HT!K45+'Phu Bieu 6'!K45</f>
        <v>0</v>
      </c>
      <c r="L45" s="211">
        <f>H1.HT!L45+'Phu Bieu 6'!L45</f>
        <v>0</v>
      </c>
      <c r="M45" s="211">
        <f>H1.HT!M45+'Phu Bieu 6'!M45</f>
        <v>0</v>
      </c>
      <c r="N45" s="211">
        <f>H1.HT!N45+'Phu Bieu 6'!N45</f>
        <v>0</v>
      </c>
      <c r="O45" s="211">
        <f>H1.HT!O45+'Phu Bieu 6'!O45</f>
        <v>0</v>
      </c>
      <c r="P45" s="211">
        <f>H1.HT!P45+'Phu Bieu 6'!P45</f>
        <v>0</v>
      </c>
      <c r="Q45" s="211">
        <f>H1.HT!Q45+'Phu Bieu 6'!Q45</f>
        <v>0</v>
      </c>
      <c r="R45" s="211">
        <f>H1.HT!R45+'Phu Bieu 6'!R45</f>
        <v>0</v>
      </c>
      <c r="S45" s="211">
        <f>H1.HT!S45+'Phu Bieu 6'!S45</f>
        <v>0</v>
      </c>
      <c r="T45" s="211">
        <f>H1.HT!T45+'Phu Bieu 6'!T45</f>
        <v>0</v>
      </c>
      <c r="U45" s="211">
        <f>H1.HT!U45+'Phu Bieu 6'!U45</f>
        <v>0</v>
      </c>
      <c r="V45" s="211">
        <f>H1.HT!V45+'Phu Bieu 6'!V45</f>
        <v>0</v>
      </c>
      <c r="W45" s="211">
        <f>H1.HT!W45+'Phu Bieu 6'!W45</f>
        <v>0</v>
      </c>
      <c r="X45" s="211">
        <f>H1.HT!X45+'Phu Bieu 6'!X45</f>
        <v>0</v>
      </c>
      <c r="Y45" s="211">
        <f>H1.HT!Y45+'Phu Bieu 6'!Y45</f>
        <v>0</v>
      </c>
    </row>
    <row r="46" spans="1:28" s="36" customFormat="1" ht="15.75">
      <c r="A46" s="85" t="s">
        <v>326</v>
      </c>
      <c r="B46" s="48" t="s">
        <v>66</v>
      </c>
      <c r="C46" s="86" t="s">
        <v>67</v>
      </c>
      <c r="D46" s="211">
        <f>H1.HT!D46+'Phu Bieu 6'!D46</f>
        <v>23.417480000000001</v>
      </c>
      <c r="E46" s="211">
        <f>H1.HT!E46+'Phu Bieu 6'!E46</f>
        <v>4.1674800000000003</v>
      </c>
      <c r="F46" s="211">
        <f>H1.HT!F46+'Phu Bieu 6'!F46</f>
        <v>0.69</v>
      </c>
      <c r="G46" s="211">
        <f>H1.HT!G46+'Phu Bieu 6'!G46</f>
        <v>0.65</v>
      </c>
      <c r="H46" s="211">
        <f>H1.HT!H46+'Phu Bieu 6'!H46</f>
        <v>0.14000000000000001</v>
      </c>
      <c r="I46" s="211">
        <f>H1.HT!I46+'Phu Bieu 6'!I46</f>
        <v>0.39</v>
      </c>
      <c r="J46" s="211">
        <f>H1.HT!J46+'Phu Bieu 6'!J46</f>
        <v>0.72</v>
      </c>
      <c r="K46" s="211">
        <f>H1.HT!K46+'Phu Bieu 6'!K46</f>
        <v>0.28000000000000003</v>
      </c>
      <c r="L46" s="211">
        <f>H1.HT!L46+'Phu Bieu 6'!L46</f>
        <v>0.16</v>
      </c>
      <c r="M46" s="211">
        <f>H1.HT!M46+'Phu Bieu 6'!M46</f>
        <v>0.16</v>
      </c>
      <c r="N46" s="211">
        <f>H1.HT!N46+'Phu Bieu 6'!N46</f>
        <v>0.25</v>
      </c>
      <c r="O46" s="211">
        <f>H1.HT!O46+'Phu Bieu 6'!O46</f>
        <v>0.48</v>
      </c>
      <c r="P46" s="211">
        <f>H1.HT!P46+'Phu Bieu 6'!P46</f>
        <v>0.89</v>
      </c>
      <c r="Q46" s="211">
        <f>H1.HT!Q46+'Phu Bieu 6'!Q46</f>
        <v>0.24</v>
      </c>
      <c r="R46" s="211">
        <f>H1.HT!R46+'Phu Bieu 6'!R46</f>
        <v>0.21</v>
      </c>
      <c r="S46" s="211">
        <f>H1.HT!S46+'Phu Bieu 6'!S46</f>
        <v>0.36</v>
      </c>
      <c r="T46" s="211">
        <f>H1.HT!T46+'Phu Bieu 6'!T46</f>
        <v>0.39</v>
      </c>
      <c r="U46" s="211">
        <f>H1.HT!U46+'Phu Bieu 6'!U46</f>
        <v>0.5</v>
      </c>
      <c r="V46" s="211">
        <f>H1.HT!V46+'Phu Bieu 6'!V46</f>
        <v>0.66</v>
      </c>
      <c r="W46" s="211">
        <f>H1.HT!W46+'Phu Bieu 6'!W46</f>
        <v>2.0099999999999998</v>
      </c>
      <c r="X46" s="211">
        <f>H1.HT!X46+'Phu Bieu 6'!X46</f>
        <v>9.84</v>
      </c>
      <c r="Y46" s="211">
        <f>H1.HT!Y46+'Phu Bieu 6'!Y46</f>
        <v>0.23</v>
      </c>
    </row>
    <row r="47" spans="1:28" s="35" customFormat="1" ht="31.5">
      <c r="A47" s="85" t="s">
        <v>327</v>
      </c>
      <c r="B47" s="48" t="s">
        <v>68</v>
      </c>
      <c r="C47" s="86" t="s">
        <v>69</v>
      </c>
      <c r="D47" s="211">
        <f>H1.HT!D47+'Phu Bieu 6'!D47</f>
        <v>4.97</v>
      </c>
      <c r="E47" s="211">
        <f>H1.HT!E47+'Phu Bieu 6'!E47</f>
        <v>0.06</v>
      </c>
      <c r="F47" s="211">
        <f>H1.HT!F47+'Phu Bieu 6'!F47</f>
        <v>0</v>
      </c>
      <c r="G47" s="211">
        <f>H1.HT!G47+'Phu Bieu 6'!G47</f>
        <v>1.07</v>
      </c>
      <c r="H47" s="211">
        <f>H1.HT!H47+'Phu Bieu 6'!H47</f>
        <v>0</v>
      </c>
      <c r="I47" s="211">
        <f>H1.HT!I47+'Phu Bieu 6'!I47</f>
        <v>0</v>
      </c>
      <c r="J47" s="211">
        <f>H1.HT!J47+'Phu Bieu 6'!J47</f>
        <v>0</v>
      </c>
      <c r="K47" s="211">
        <f>H1.HT!K47+'Phu Bieu 6'!K47</f>
        <v>0</v>
      </c>
      <c r="L47" s="211">
        <f>H1.HT!L47+'Phu Bieu 6'!L47</f>
        <v>0</v>
      </c>
      <c r="M47" s="211">
        <f>H1.HT!M47+'Phu Bieu 6'!M47</f>
        <v>0</v>
      </c>
      <c r="N47" s="211">
        <f>H1.HT!N47+'Phu Bieu 6'!N47</f>
        <v>0.64</v>
      </c>
      <c r="O47" s="211">
        <f>H1.HT!O47+'Phu Bieu 6'!O47</f>
        <v>0</v>
      </c>
      <c r="P47" s="211">
        <f>H1.HT!P47+'Phu Bieu 6'!P47</f>
        <v>0</v>
      </c>
      <c r="Q47" s="211">
        <f>H1.HT!Q47+'Phu Bieu 6'!Q47</f>
        <v>2.4</v>
      </c>
      <c r="R47" s="211">
        <f>H1.HT!R47+'Phu Bieu 6'!R47</f>
        <v>0</v>
      </c>
      <c r="S47" s="211">
        <f>H1.HT!S47+'Phu Bieu 6'!S47</f>
        <v>0</v>
      </c>
      <c r="T47" s="211">
        <f>H1.HT!T47+'Phu Bieu 6'!T47</f>
        <v>0</v>
      </c>
      <c r="U47" s="211">
        <f>H1.HT!U47+'Phu Bieu 6'!U47</f>
        <v>0.32</v>
      </c>
      <c r="V47" s="211">
        <f>H1.HT!V47+'Phu Bieu 6'!V47</f>
        <v>0.05</v>
      </c>
      <c r="W47" s="211">
        <f>H1.HT!W47+'Phu Bieu 6'!W47</f>
        <v>0</v>
      </c>
      <c r="X47" s="211">
        <f>H1.HT!X47+'Phu Bieu 6'!X47</f>
        <v>0.43</v>
      </c>
      <c r="Y47" s="211">
        <f>H1.HT!Y47+'Phu Bieu 6'!Y47</f>
        <v>0</v>
      </c>
    </row>
    <row r="48" spans="1:28" ht="15.75">
      <c r="A48" s="47" t="s">
        <v>328</v>
      </c>
      <c r="B48" s="48" t="s">
        <v>70</v>
      </c>
      <c r="C48" s="54" t="s">
        <v>71</v>
      </c>
      <c r="D48" s="211">
        <f>H1.HT!D48+'Phu Bieu 6'!D48</f>
        <v>0</v>
      </c>
      <c r="E48" s="211">
        <f>H1.HT!E48+'Phu Bieu 6'!E48</f>
        <v>0</v>
      </c>
      <c r="F48" s="211">
        <f>H1.HT!F48+'Phu Bieu 6'!F48</f>
        <v>0</v>
      </c>
      <c r="G48" s="211">
        <f>H1.HT!G48+'Phu Bieu 6'!G48</f>
        <v>0</v>
      </c>
      <c r="H48" s="211">
        <f>H1.HT!H48+'Phu Bieu 6'!H48</f>
        <v>0</v>
      </c>
      <c r="I48" s="211">
        <f>H1.HT!I48+'Phu Bieu 6'!I48</f>
        <v>0</v>
      </c>
      <c r="J48" s="211">
        <f>H1.HT!J48+'Phu Bieu 6'!J48</f>
        <v>0</v>
      </c>
      <c r="K48" s="211">
        <f>H1.HT!K48+'Phu Bieu 6'!K48</f>
        <v>0</v>
      </c>
      <c r="L48" s="211">
        <f>H1.HT!L48+'Phu Bieu 6'!L48</f>
        <v>0</v>
      </c>
      <c r="M48" s="211">
        <f>H1.HT!M48+'Phu Bieu 6'!M48</f>
        <v>0</v>
      </c>
      <c r="N48" s="211">
        <f>H1.HT!N48+'Phu Bieu 6'!N48</f>
        <v>0</v>
      </c>
      <c r="O48" s="211">
        <f>H1.HT!O48+'Phu Bieu 6'!O48</f>
        <v>0</v>
      </c>
      <c r="P48" s="211">
        <f>H1.HT!P48+'Phu Bieu 6'!P48</f>
        <v>0</v>
      </c>
      <c r="Q48" s="211">
        <f>H1.HT!Q48+'Phu Bieu 6'!Q48</f>
        <v>0</v>
      </c>
      <c r="R48" s="211">
        <f>H1.HT!R48+'Phu Bieu 6'!R48</f>
        <v>0</v>
      </c>
      <c r="S48" s="211">
        <f>H1.HT!S48+'Phu Bieu 6'!S48</f>
        <v>0</v>
      </c>
      <c r="T48" s="211">
        <f>H1.HT!T48+'Phu Bieu 6'!T48</f>
        <v>0</v>
      </c>
      <c r="U48" s="211">
        <f>H1.HT!U48+'Phu Bieu 6'!U48</f>
        <v>0</v>
      </c>
      <c r="V48" s="211">
        <f>H1.HT!V48+'Phu Bieu 6'!V48</f>
        <v>0</v>
      </c>
      <c r="W48" s="211">
        <f>H1.HT!W48+'Phu Bieu 6'!W48</f>
        <v>0</v>
      </c>
      <c r="X48" s="211">
        <f>H1.HT!X48+'Phu Bieu 6'!X48</f>
        <v>0</v>
      </c>
      <c r="Y48" s="211">
        <f>H1.HT!Y48+'Phu Bieu 6'!Y48</f>
        <v>0</v>
      </c>
    </row>
    <row r="49" spans="1:25" s="395" customFormat="1" ht="15.75">
      <c r="A49" s="386" t="s">
        <v>329</v>
      </c>
      <c r="B49" s="387" t="s">
        <v>72</v>
      </c>
      <c r="C49" s="388" t="s">
        <v>73</v>
      </c>
      <c r="D49" s="385">
        <f>H1.HT!D49+'Phu Bieu 6'!D49</f>
        <v>0.64</v>
      </c>
      <c r="E49" s="385">
        <f>H1.HT!E49+'Phu Bieu 6'!E49</f>
        <v>0</v>
      </c>
      <c r="F49" s="385">
        <f>H1.HT!F49+'Phu Bieu 6'!F49</f>
        <v>0</v>
      </c>
      <c r="G49" s="385">
        <f>H1.HT!G49+'Phu Bieu 6'!G49</f>
        <v>0</v>
      </c>
      <c r="H49" s="385">
        <f>H1.HT!H49+'Phu Bieu 6'!H49</f>
        <v>0</v>
      </c>
      <c r="I49" s="385">
        <f>H1.HT!I49+'Phu Bieu 6'!I49</f>
        <v>0</v>
      </c>
      <c r="J49" s="385">
        <f>H1.HT!J49+'Phu Bieu 6'!J49</f>
        <v>0</v>
      </c>
      <c r="K49" s="385">
        <f>H1.HT!K49+'Phu Bieu 6'!K49</f>
        <v>0</v>
      </c>
      <c r="L49" s="385">
        <f>H1.HT!L49+'Phu Bieu 6'!L49</f>
        <v>0</v>
      </c>
      <c r="M49" s="385">
        <f>H1.HT!M49+'Phu Bieu 6'!M49</f>
        <v>0</v>
      </c>
      <c r="N49" s="385">
        <f>H1.HT!N49+'Phu Bieu 6'!N49</f>
        <v>0.64</v>
      </c>
      <c r="O49" s="385">
        <f>H1.HT!O49+'Phu Bieu 6'!O49</f>
        <v>0</v>
      </c>
      <c r="P49" s="385">
        <f>H1.HT!P49+'Phu Bieu 6'!P49</f>
        <v>0</v>
      </c>
      <c r="Q49" s="385">
        <f>H1.HT!Q49+'Phu Bieu 6'!Q49</f>
        <v>0</v>
      </c>
      <c r="R49" s="385">
        <f>H1.HT!R49+'Phu Bieu 6'!R49</f>
        <v>0</v>
      </c>
      <c r="S49" s="385">
        <f>H1.HT!S49+'Phu Bieu 6'!S49</f>
        <v>0</v>
      </c>
      <c r="T49" s="385">
        <f>H1.HT!T49+'Phu Bieu 6'!T49</f>
        <v>0</v>
      </c>
      <c r="U49" s="385">
        <f>H1.HT!U49+'Phu Bieu 6'!U49</f>
        <v>0</v>
      </c>
      <c r="V49" s="385">
        <f>H1.HT!V49+'Phu Bieu 6'!V49</f>
        <v>0</v>
      </c>
      <c r="W49" s="385">
        <f>H1.HT!W49+'Phu Bieu 6'!W49</f>
        <v>0</v>
      </c>
      <c r="X49" s="385">
        <f>H1.HT!X49+'Phu Bieu 6'!X49</f>
        <v>0</v>
      </c>
      <c r="Y49" s="385">
        <f>H1.HT!Y49+'Phu Bieu 6'!Y49</f>
        <v>0</v>
      </c>
    </row>
    <row r="50" spans="1:25" ht="31.5">
      <c r="A50" s="47" t="s">
        <v>330</v>
      </c>
      <c r="B50" s="48" t="s">
        <v>74</v>
      </c>
      <c r="C50" s="54" t="s">
        <v>75</v>
      </c>
      <c r="D50" s="211">
        <f>H1.HT!D50+'Phu Bieu 6'!D50</f>
        <v>114.10000000000001</v>
      </c>
      <c r="E50" s="211">
        <f>H1.HT!E50+'Phu Bieu 6'!E50</f>
        <v>4.9399999999999995</v>
      </c>
      <c r="F50" s="211">
        <f>H1.HT!F50+'Phu Bieu 6'!F50</f>
        <v>3.23</v>
      </c>
      <c r="G50" s="211">
        <f>H1.HT!G50+'Phu Bieu 6'!G50</f>
        <v>1.42</v>
      </c>
      <c r="H50" s="211">
        <f>H1.HT!H50+'Phu Bieu 6'!H50</f>
        <v>3.49</v>
      </c>
      <c r="I50" s="211">
        <f>H1.HT!I50+'Phu Bieu 6'!I50</f>
        <v>4.21</v>
      </c>
      <c r="J50" s="211">
        <f>H1.HT!J50+'Phu Bieu 6'!J50</f>
        <v>1.66</v>
      </c>
      <c r="K50" s="211">
        <f>H1.HT!K50+'Phu Bieu 6'!K50</f>
        <v>3.3</v>
      </c>
      <c r="L50" s="211">
        <f>H1.HT!L50+'Phu Bieu 6'!L50</f>
        <v>10.25</v>
      </c>
      <c r="M50" s="211">
        <f>H1.HT!M50+'Phu Bieu 6'!M50</f>
        <v>0.99</v>
      </c>
      <c r="N50" s="211">
        <f>H1.HT!N50+'Phu Bieu 6'!N50</f>
        <v>4.0599999999999996</v>
      </c>
      <c r="O50" s="211">
        <f>H1.HT!O50+'Phu Bieu 6'!O50</f>
        <v>2.57</v>
      </c>
      <c r="P50" s="211">
        <f>H1.HT!P50+'Phu Bieu 6'!P50</f>
        <v>6.15</v>
      </c>
      <c r="Q50" s="211">
        <f>H1.HT!Q50+'Phu Bieu 6'!Q50</f>
        <v>9.93</v>
      </c>
      <c r="R50" s="211">
        <f>H1.HT!R50+'Phu Bieu 6'!R50</f>
        <v>7.0200000000000005</v>
      </c>
      <c r="S50" s="211">
        <f>H1.HT!S50+'Phu Bieu 6'!S50</f>
        <v>20.46</v>
      </c>
      <c r="T50" s="211">
        <f>H1.HT!T50+'Phu Bieu 6'!T50</f>
        <v>3.85</v>
      </c>
      <c r="U50" s="211">
        <f>H1.HT!U50+'Phu Bieu 6'!U50</f>
        <v>6.87</v>
      </c>
      <c r="V50" s="211">
        <f>H1.HT!V50+'Phu Bieu 6'!V50</f>
        <v>5.13</v>
      </c>
      <c r="W50" s="211">
        <f>H1.HT!W50+'Phu Bieu 6'!W50</f>
        <v>3.53</v>
      </c>
      <c r="X50" s="211">
        <f>H1.HT!X50+'Phu Bieu 6'!X50</f>
        <v>6.6</v>
      </c>
      <c r="Y50" s="211">
        <f>H1.HT!Y50+'Phu Bieu 6'!Y50</f>
        <v>4.4400000000000004</v>
      </c>
    </row>
    <row r="51" spans="1:25" ht="31.5">
      <c r="A51" s="60" t="s">
        <v>331</v>
      </c>
      <c r="B51" s="48" t="s">
        <v>76</v>
      </c>
      <c r="C51" s="54" t="s">
        <v>77</v>
      </c>
      <c r="D51" s="211">
        <f>H1.HT!D51+'Phu Bieu 6'!D51</f>
        <v>21.22</v>
      </c>
      <c r="E51" s="211">
        <f>H1.HT!E51+'Phu Bieu 6'!E51</f>
        <v>0</v>
      </c>
      <c r="F51" s="211">
        <f>H1.HT!F51+'Phu Bieu 6'!F51</f>
        <v>0</v>
      </c>
      <c r="G51" s="211">
        <f>H1.HT!G51+'Phu Bieu 6'!G51</f>
        <v>0</v>
      </c>
      <c r="H51" s="211">
        <f>H1.HT!H51+'Phu Bieu 6'!H51</f>
        <v>0</v>
      </c>
      <c r="I51" s="211">
        <f>H1.HT!I51+'Phu Bieu 6'!I51</f>
        <v>0</v>
      </c>
      <c r="J51" s="211">
        <f>H1.HT!J51+'Phu Bieu 6'!J51</f>
        <v>0</v>
      </c>
      <c r="K51" s="211">
        <f>H1.HT!K51+'Phu Bieu 6'!K51</f>
        <v>0</v>
      </c>
      <c r="L51" s="211">
        <f>H1.HT!L51+'Phu Bieu 6'!L51</f>
        <v>0</v>
      </c>
      <c r="M51" s="211">
        <f>H1.HT!M51+'Phu Bieu 6'!M51</f>
        <v>5.08</v>
      </c>
      <c r="N51" s="211">
        <f>H1.HT!N51+'Phu Bieu 6'!N51</f>
        <v>0.32</v>
      </c>
      <c r="O51" s="211">
        <f>H1.HT!O51+'Phu Bieu 6'!O51</f>
        <v>0</v>
      </c>
      <c r="P51" s="211">
        <f>H1.HT!P51+'Phu Bieu 6'!P51</f>
        <v>11.81</v>
      </c>
      <c r="Q51" s="211">
        <f>H1.HT!Q51+'Phu Bieu 6'!Q51</f>
        <v>4.01</v>
      </c>
      <c r="R51" s="211">
        <f>H1.HT!R51+'Phu Bieu 6'!R51</f>
        <v>0</v>
      </c>
      <c r="S51" s="211">
        <f>H1.HT!S51+'Phu Bieu 6'!S51</f>
        <v>0</v>
      </c>
      <c r="T51" s="211">
        <f>H1.HT!T51+'Phu Bieu 6'!T51</f>
        <v>0</v>
      </c>
      <c r="U51" s="211">
        <f>H1.HT!U51+'Phu Bieu 6'!U51</f>
        <v>0</v>
      </c>
      <c r="V51" s="211">
        <f>H1.HT!V51+'Phu Bieu 6'!V51</f>
        <v>0</v>
      </c>
      <c r="W51" s="211">
        <f>H1.HT!W51+'Phu Bieu 6'!W51</f>
        <v>0</v>
      </c>
      <c r="X51" s="211">
        <f>H1.HT!X51+'Phu Bieu 6'!X51</f>
        <v>0</v>
      </c>
      <c r="Y51" s="211">
        <f>H1.HT!Y51+'Phu Bieu 6'!Y51</f>
        <v>0</v>
      </c>
    </row>
    <row r="52" spans="1:25" ht="15.75">
      <c r="A52" s="47" t="s">
        <v>332</v>
      </c>
      <c r="B52" s="48" t="s">
        <v>78</v>
      </c>
      <c r="C52" s="54" t="s">
        <v>79</v>
      </c>
      <c r="D52" s="211">
        <f>H1.HT!D52+'Phu Bieu 6'!D52</f>
        <v>9.3071899999999985</v>
      </c>
      <c r="E52" s="211">
        <f>H1.HT!E52+'Phu Bieu 6'!E52</f>
        <v>0.98719000000000001</v>
      </c>
      <c r="F52" s="211">
        <f>H1.HT!F52+'Phu Bieu 6'!F52</f>
        <v>0.34</v>
      </c>
      <c r="G52" s="211">
        <f>H1.HT!G52+'Phu Bieu 6'!G52</f>
        <v>1.05</v>
      </c>
      <c r="H52" s="211">
        <f>H1.HT!H52+'Phu Bieu 6'!H52</f>
        <v>0.49</v>
      </c>
      <c r="I52" s="211">
        <f>H1.HT!I52+'Phu Bieu 6'!I52</f>
        <v>0.71</v>
      </c>
      <c r="J52" s="211">
        <f>H1.HT!J52+'Phu Bieu 6'!J52</f>
        <v>0.42</v>
      </c>
      <c r="K52" s="211">
        <f>H1.HT!K52+'Phu Bieu 6'!K52</f>
        <v>0.13</v>
      </c>
      <c r="L52" s="211">
        <f>H1.HT!L52+'Phu Bieu 6'!L52</f>
        <v>1.0900000000000001</v>
      </c>
      <c r="M52" s="211">
        <f>H1.HT!M52+'Phu Bieu 6'!M52</f>
        <v>0.81</v>
      </c>
      <c r="N52" s="211">
        <f>H1.HT!N52+'Phu Bieu 6'!N52</f>
        <v>0</v>
      </c>
      <c r="O52" s="211">
        <f>H1.HT!O52+'Phu Bieu 6'!O52</f>
        <v>0.92</v>
      </c>
      <c r="P52" s="211">
        <f>H1.HT!P52+'Phu Bieu 6'!P52</f>
        <v>0.88</v>
      </c>
      <c r="Q52" s="211">
        <f>H1.HT!Q52+'Phu Bieu 6'!Q52</f>
        <v>0</v>
      </c>
      <c r="R52" s="211">
        <f>H1.HT!R52+'Phu Bieu 6'!R52</f>
        <v>0.18</v>
      </c>
      <c r="S52" s="211">
        <f>H1.HT!S52+'Phu Bieu 6'!S52</f>
        <v>0</v>
      </c>
      <c r="T52" s="211">
        <f>H1.HT!T52+'Phu Bieu 6'!T52</f>
        <v>0</v>
      </c>
      <c r="U52" s="211">
        <f>H1.HT!U52+'Phu Bieu 6'!U52</f>
        <v>0</v>
      </c>
      <c r="V52" s="211">
        <f>H1.HT!V52+'Phu Bieu 6'!V52</f>
        <v>0.8</v>
      </c>
      <c r="W52" s="211">
        <f>H1.HT!W52+'Phu Bieu 6'!W52</f>
        <v>0</v>
      </c>
      <c r="X52" s="211">
        <f>H1.HT!X52+'Phu Bieu 6'!X52</f>
        <v>0</v>
      </c>
      <c r="Y52" s="211">
        <f>H1.HT!Y52+'Phu Bieu 6'!Y52</f>
        <v>0.5</v>
      </c>
    </row>
    <row r="53" spans="1:25" ht="15.75">
      <c r="A53" s="47" t="s">
        <v>333</v>
      </c>
      <c r="B53" s="48" t="s">
        <v>80</v>
      </c>
      <c r="C53" s="54" t="s">
        <v>81</v>
      </c>
      <c r="D53" s="211">
        <f>H1.HT!D53+'Phu Bieu 6'!D53</f>
        <v>4.6100000000000003</v>
      </c>
      <c r="E53" s="211">
        <f>H1.HT!E53+'Phu Bieu 6'!E53</f>
        <v>0</v>
      </c>
      <c r="F53" s="211">
        <f>H1.HT!F53+'Phu Bieu 6'!F53</f>
        <v>0</v>
      </c>
      <c r="G53" s="211">
        <f>H1.HT!G53+'Phu Bieu 6'!G53</f>
        <v>0</v>
      </c>
      <c r="H53" s="211">
        <f>H1.HT!H53+'Phu Bieu 6'!H53</f>
        <v>0</v>
      </c>
      <c r="I53" s="211">
        <f>H1.HT!I53+'Phu Bieu 6'!I53</f>
        <v>0</v>
      </c>
      <c r="J53" s="211">
        <f>H1.HT!J53+'Phu Bieu 6'!J53</f>
        <v>0</v>
      </c>
      <c r="K53" s="211">
        <f>H1.HT!K53+'Phu Bieu 6'!K53</f>
        <v>0</v>
      </c>
      <c r="L53" s="211">
        <f>H1.HT!L53+'Phu Bieu 6'!L53</f>
        <v>0</v>
      </c>
      <c r="M53" s="211">
        <f>H1.HT!M53+'Phu Bieu 6'!M53</f>
        <v>0</v>
      </c>
      <c r="N53" s="211">
        <f>H1.HT!N53+'Phu Bieu 6'!N53</f>
        <v>0</v>
      </c>
      <c r="O53" s="211">
        <f>H1.HT!O53+'Phu Bieu 6'!O53</f>
        <v>0</v>
      </c>
      <c r="P53" s="211">
        <f>H1.HT!P53+'Phu Bieu 6'!P53</f>
        <v>0</v>
      </c>
      <c r="Q53" s="211">
        <f>H1.HT!Q53+'Phu Bieu 6'!Q53</f>
        <v>0</v>
      </c>
      <c r="R53" s="211">
        <f>H1.HT!R53+'Phu Bieu 6'!R53</f>
        <v>4.6100000000000003</v>
      </c>
      <c r="S53" s="211">
        <f>H1.HT!S53+'Phu Bieu 6'!S53</f>
        <v>0</v>
      </c>
      <c r="T53" s="211">
        <f>H1.HT!T53+'Phu Bieu 6'!T53</f>
        <v>0</v>
      </c>
      <c r="U53" s="211">
        <f>H1.HT!U53+'Phu Bieu 6'!U53</f>
        <v>0</v>
      </c>
      <c r="V53" s="211">
        <f>H1.HT!V53+'Phu Bieu 6'!V53</f>
        <v>0</v>
      </c>
      <c r="W53" s="211">
        <f>H1.HT!W53+'Phu Bieu 6'!W53</f>
        <v>0</v>
      </c>
      <c r="X53" s="211">
        <f>H1.HT!X53+'Phu Bieu 6'!X53</f>
        <v>0</v>
      </c>
      <c r="Y53" s="211">
        <f>H1.HT!Y53+'Phu Bieu 6'!Y53</f>
        <v>0</v>
      </c>
    </row>
    <row r="54" spans="1:25" ht="15.75">
      <c r="A54" s="47" t="s">
        <v>334</v>
      </c>
      <c r="B54" s="48" t="s">
        <v>82</v>
      </c>
      <c r="C54" s="54" t="s">
        <v>83</v>
      </c>
      <c r="D54" s="211">
        <f>H1.HT!D54+'Phu Bieu 6'!D54</f>
        <v>0.48000000000000004</v>
      </c>
      <c r="E54" s="211">
        <f>H1.HT!E54+'Phu Bieu 6'!E54</f>
        <v>0</v>
      </c>
      <c r="F54" s="211">
        <f>H1.HT!F54+'Phu Bieu 6'!F54</f>
        <v>0</v>
      </c>
      <c r="G54" s="211">
        <f>H1.HT!G54+'Phu Bieu 6'!G54</f>
        <v>0</v>
      </c>
      <c r="H54" s="211">
        <f>H1.HT!H54+'Phu Bieu 6'!H54</f>
        <v>0</v>
      </c>
      <c r="I54" s="211">
        <f>H1.HT!I54+'Phu Bieu 6'!I54</f>
        <v>0</v>
      </c>
      <c r="J54" s="211">
        <f>H1.HT!J54+'Phu Bieu 6'!J54</f>
        <v>0</v>
      </c>
      <c r="K54" s="211">
        <f>H1.HT!K54+'Phu Bieu 6'!K54</f>
        <v>0</v>
      </c>
      <c r="L54" s="211">
        <f>H1.HT!L54+'Phu Bieu 6'!L54</f>
        <v>0</v>
      </c>
      <c r="M54" s="211">
        <f>H1.HT!M54+'Phu Bieu 6'!M54</f>
        <v>0</v>
      </c>
      <c r="N54" s="211">
        <f>H1.HT!N54+'Phu Bieu 6'!N54</f>
        <v>0.45</v>
      </c>
      <c r="O54" s="211">
        <f>H1.HT!O54+'Phu Bieu 6'!O54</f>
        <v>0</v>
      </c>
      <c r="P54" s="211">
        <f>H1.HT!P54+'Phu Bieu 6'!P54</f>
        <v>0</v>
      </c>
      <c r="Q54" s="211">
        <f>H1.HT!Q54+'Phu Bieu 6'!Q54</f>
        <v>0</v>
      </c>
      <c r="R54" s="211">
        <f>H1.HT!R54+'Phu Bieu 6'!R54</f>
        <v>0</v>
      </c>
      <c r="S54" s="211">
        <f>H1.HT!S54+'Phu Bieu 6'!S54</f>
        <v>0.02</v>
      </c>
      <c r="T54" s="211">
        <f>H1.HT!T54+'Phu Bieu 6'!T54</f>
        <v>0</v>
      </c>
      <c r="U54" s="211">
        <f>H1.HT!U54+'Phu Bieu 6'!U54</f>
        <v>0.01</v>
      </c>
      <c r="V54" s="211">
        <f>H1.HT!V54+'Phu Bieu 6'!V54</f>
        <v>0</v>
      </c>
      <c r="W54" s="211">
        <f>H1.HT!W54+'Phu Bieu 6'!W54</f>
        <v>0</v>
      </c>
      <c r="X54" s="211">
        <f>H1.HT!X54+'Phu Bieu 6'!X54</f>
        <v>0</v>
      </c>
      <c r="Y54" s="211">
        <f>H1.HT!Y54+'Phu Bieu 6'!Y54</f>
        <v>0</v>
      </c>
    </row>
    <row r="55" spans="1:25" ht="15.75">
      <c r="A55" s="47" t="s">
        <v>335</v>
      </c>
      <c r="B55" s="48" t="s">
        <v>84</v>
      </c>
      <c r="C55" s="54" t="s">
        <v>85</v>
      </c>
      <c r="D55" s="211">
        <f>H1.HT!D55+'Phu Bieu 6'!D55</f>
        <v>1076.58</v>
      </c>
      <c r="E55" s="211">
        <f>H1.HT!E55+'Phu Bieu 6'!E55</f>
        <v>23.14</v>
      </c>
      <c r="F55" s="211">
        <f>H1.HT!F55+'Phu Bieu 6'!F55</f>
        <v>24.85</v>
      </c>
      <c r="G55" s="211">
        <f>H1.HT!G55+'Phu Bieu 6'!G55</f>
        <v>107.13000000000001</v>
      </c>
      <c r="H55" s="211">
        <f>H1.HT!H55+'Phu Bieu 6'!H55</f>
        <v>20.95</v>
      </c>
      <c r="I55" s="211">
        <f>H1.HT!I55+'Phu Bieu 6'!I55</f>
        <v>58.269999999999996</v>
      </c>
      <c r="J55" s="211">
        <f>H1.HT!J55+'Phu Bieu 6'!J55</f>
        <v>229.74</v>
      </c>
      <c r="K55" s="211">
        <f>H1.HT!K55+'Phu Bieu 6'!K55</f>
        <v>15.46</v>
      </c>
      <c r="L55" s="211">
        <f>H1.HT!L55+'Phu Bieu 6'!L55</f>
        <v>21.3</v>
      </c>
      <c r="M55" s="211">
        <f>H1.HT!M55+'Phu Bieu 6'!M55</f>
        <v>4.62</v>
      </c>
      <c r="N55" s="211">
        <f>H1.HT!N55+'Phu Bieu 6'!N55</f>
        <v>9.43</v>
      </c>
      <c r="O55" s="211">
        <f>H1.HT!O55+'Phu Bieu 6'!O55</f>
        <v>19.66</v>
      </c>
      <c r="P55" s="211">
        <f>H1.HT!P55+'Phu Bieu 6'!P55</f>
        <v>4.96</v>
      </c>
      <c r="Q55" s="211">
        <f>H1.HT!Q55+'Phu Bieu 6'!Q55</f>
        <v>108.75</v>
      </c>
      <c r="R55" s="211">
        <f>H1.HT!R55+'Phu Bieu 6'!R55</f>
        <v>56.05</v>
      </c>
      <c r="S55" s="211">
        <f>H1.HT!S55+'Phu Bieu 6'!S55</f>
        <v>69.069999999999993</v>
      </c>
      <c r="T55" s="211">
        <f>H1.HT!T55+'Phu Bieu 6'!T55</f>
        <v>31.63</v>
      </c>
      <c r="U55" s="211">
        <f>H1.HT!U55+'Phu Bieu 6'!U55</f>
        <v>78.510000000000005</v>
      </c>
      <c r="V55" s="211">
        <f>H1.HT!V55+'Phu Bieu 6'!V55</f>
        <v>44.56</v>
      </c>
      <c r="W55" s="211">
        <f>H1.HT!W55+'Phu Bieu 6'!W55</f>
        <v>33.18</v>
      </c>
      <c r="X55" s="211">
        <f>H1.HT!X55+'Phu Bieu 6'!X55</f>
        <v>13.33</v>
      </c>
      <c r="Y55" s="211">
        <f>H1.HT!Y55+'Phu Bieu 6'!Y55</f>
        <v>101.99</v>
      </c>
    </row>
    <row r="56" spans="1:25" ht="15.75">
      <c r="A56" s="47" t="s">
        <v>336</v>
      </c>
      <c r="B56" s="48" t="s">
        <v>86</v>
      </c>
      <c r="C56" s="54" t="s">
        <v>87</v>
      </c>
      <c r="D56" s="211">
        <f>H1.HT!D56+'Phu Bieu 6'!D56</f>
        <v>18.8</v>
      </c>
      <c r="E56" s="211">
        <f>H1.HT!E56+'Phu Bieu 6'!E56</f>
        <v>0.26</v>
      </c>
      <c r="F56" s="211">
        <f>H1.HT!F56+'Phu Bieu 6'!F56</f>
        <v>0.54</v>
      </c>
      <c r="G56" s="211">
        <f>H1.HT!G56+'Phu Bieu 6'!G56</f>
        <v>0</v>
      </c>
      <c r="H56" s="211">
        <f>H1.HT!H56+'Phu Bieu 6'!H56</f>
        <v>0.14000000000000001</v>
      </c>
      <c r="I56" s="211">
        <f>H1.HT!I56+'Phu Bieu 6'!I56</f>
        <v>0.21</v>
      </c>
      <c r="J56" s="211">
        <f>H1.HT!J56+'Phu Bieu 6'!J56</f>
        <v>0</v>
      </c>
      <c r="K56" s="211">
        <f>H1.HT!K56+'Phu Bieu 6'!K56</f>
        <v>0</v>
      </c>
      <c r="L56" s="211">
        <f>H1.HT!L56+'Phu Bieu 6'!L56</f>
        <v>0.03</v>
      </c>
      <c r="M56" s="211">
        <f>H1.HT!M56+'Phu Bieu 6'!M56</f>
        <v>-0.40999999999999992</v>
      </c>
      <c r="N56" s="211">
        <f>H1.HT!N56+'Phu Bieu 6'!N56</f>
        <v>0.86</v>
      </c>
      <c r="O56" s="211">
        <f>H1.HT!O56+'Phu Bieu 6'!O56</f>
        <v>2.1</v>
      </c>
      <c r="P56" s="211">
        <f>H1.HT!P56+'Phu Bieu 6'!P56</f>
        <v>1.9</v>
      </c>
      <c r="Q56" s="211">
        <f>H1.HT!Q56+'Phu Bieu 6'!Q56</f>
        <v>0</v>
      </c>
      <c r="R56" s="211">
        <f>H1.HT!R56+'Phu Bieu 6'!R56</f>
        <v>3.12</v>
      </c>
      <c r="S56" s="211">
        <f>H1.HT!S56+'Phu Bieu 6'!S56</f>
        <v>9.44</v>
      </c>
      <c r="T56" s="211">
        <f>H1.HT!T56+'Phu Bieu 6'!T56</f>
        <v>0</v>
      </c>
      <c r="U56" s="211">
        <f>H1.HT!U56+'Phu Bieu 6'!U56</f>
        <v>0.2</v>
      </c>
      <c r="V56" s="211">
        <f>H1.HT!V56+'Phu Bieu 6'!V56</f>
        <v>0</v>
      </c>
      <c r="W56" s="211">
        <f>H1.HT!W56+'Phu Bieu 6'!W56</f>
        <v>0.41</v>
      </c>
      <c r="X56" s="211">
        <f>H1.HT!X56+'Phu Bieu 6'!X56</f>
        <v>0</v>
      </c>
      <c r="Y56" s="211">
        <f>H1.HT!Y56+'Phu Bieu 6'!Y56</f>
        <v>0</v>
      </c>
    </row>
    <row r="57" spans="1:25" ht="15.75">
      <c r="A57" s="47" t="s">
        <v>337</v>
      </c>
      <c r="B57" s="48" t="s">
        <v>88</v>
      </c>
      <c r="C57" s="54" t="s">
        <v>89</v>
      </c>
      <c r="D57" s="211">
        <f>H1.HT!D57+'Phu Bieu 6'!D57</f>
        <v>0</v>
      </c>
      <c r="E57" s="211">
        <f>H1.HT!E57+'Phu Bieu 6'!E57</f>
        <v>0</v>
      </c>
      <c r="F57" s="211">
        <f>H1.HT!F57+'Phu Bieu 6'!F57</f>
        <v>0</v>
      </c>
      <c r="G57" s="211">
        <f>H1.HT!G57+'Phu Bieu 6'!G57</f>
        <v>0</v>
      </c>
      <c r="H57" s="211">
        <f>H1.HT!H57+'Phu Bieu 6'!H57</f>
        <v>0</v>
      </c>
      <c r="I57" s="211">
        <f>H1.HT!I57+'Phu Bieu 6'!I57</f>
        <v>0</v>
      </c>
      <c r="J57" s="211">
        <f>H1.HT!J57+'Phu Bieu 6'!J57</f>
        <v>0</v>
      </c>
      <c r="K57" s="211">
        <f>H1.HT!K57+'Phu Bieu 6'!K57</f>
        <v>0</v>
      </c>
      <c r="L57" s="211">
        <f>H1.HT!L57+'Phu Bieu 6'!L57</f>
        <v>0</v>
      </c>
      <c r="M57" s="211">
        <f>H1.HT!M57+'Phu Bieu 6'!M57</f>
        <v>0</v>
      </c>
      <c r="N57" s="211">
        <f>H1.HT!N57+'Phu Bieu 6'!N57</f>
        <v>0</v>
      </c>
      <c r="O57" s="211">
        <f>H1.HT!O57+'Phu Bieu 6'!O57</f>
        <v>0</v>
      </c>
      <c r="P57" s="211">
        <f>H1.HT!P57+'Phu Bieu 6'!P57</f>
        <v>0</v>
      </c>
      <c r="Q57" s="211">
        <f>H1.HT!Q57+'Phu Bieu 6'!Q57</f>
        <v>0</v>
      </c>
      <c r="R57" s="211">
        <f>H1.HT!R57+'Phu Bieu 6'!R57</f>
        <v>0</v>
      </c>
      <c r="S57" s="211">
        <f>H1.HT!S57+'Phu Bieu 6'!S57</f>
        <v>0</v>
      </c>
      <c r="T57" s="211">
        <f>H1.HT!T57+'Phu Bieu 6'!T57</f>
        <v>0</v>
      </c>
      <c r="U57" s="211">
        <f>H1.HT!U57+'Phu Bieu 6'!U57</f>
        <v>0</v>
      </c>
      <c r="V57" s="211">
        <f>H1.HT!V57+'Phu Bieu 6'!V57</f>
        <v>0</v>
      </c>
      <c r="W57" s="211">
        <f>H1.HT!W57+'Phu Bieu 6'!W57</f>
        <v>0</v>
      </c>
      <c r="X57" s="211">
        <f>H1.HT!X57+'Phu Bieu 6'!X57</f>
        <v>0</v>
      </c>
      <c r="Y57" s="211">
        <f>H1.HT!Y57+'Phu Bieu 6'!Y57</f>
        <v>0</v>
      </c>
    </row>
    <row r="58" spans="1:25" s="42" customFormat="1" ht="15.75">
      <c r="A58" s="55">
        <v>3</v>
      </c>
      <c r="B58" s="56" t="s">
        <v>90</v>
      </c>
      <c r="C58" s="75" t="s">
        <v>91</v>
      </c>
      <c r="D58" s="210">
        <f>H1.HT!D58+'Phu Bieu 6'!D58</f>
        <v>1405.6132</v>
      </c>
      <c r="E58" s="210">
        <f>H1.HT!E58+'Phu Bieu 6'!E58</f>
        <v>41.450199999999995</v>
      </c>
      <c r="F58" s="210">
        <f>H1.HT!F58+'Phu Bieu 6'!F58</f>
        <v>178.96</v>
      </c>
      <c r="G58" s="210">
        <f>H1.HT!G58+'Phu Bieu 6'!G58</f>
        <v>61.87</v>
      </c>
      <c r="H58" s="210">
        <f>H1.HT!H58+'Phu Bieu 6'!H58</f>
        <v>49.059999999999995</v>
      </c>
      <c r="I58" s="210">
        <f>H1.HT!I58+'Phu Bieu 6'!I58</f>
        <v>75.12</v>
      </c>
      <c r="J58" s="210">
        <f>H1.HT!J58+'Phu Bieu 6'!J58</f>
        <v>19.11</v>
      </c>
      <c r="K58" s="210">
        <f>H1.HT!K58+'Phu Bieu 6'!K58</f>
        <v>24.67</v>
      </c>
      <c r="L58" s="210">
        <f>H1.HT!L58+'Phu Bieu 6'!L58</f>
        <v>72.27</v>
      </c>
      <c r="M58" s="210">
        <f>H1.HT!M58+'Phu Bieu 6'!M58</f>
        <v>8.09</v>
      </c>
      <c r="N58" s="210">
        <f>H1.HT!N58+'Phu Bieu 6'!N58</f>
        <v>15.13</v>
      </c>
      <c r="O58" s="210">
        <f>H1.HT!O58+'Phu Bieu 6'!O58</f>
        <v>7.38</v>
      </c>
      <c r="P58" s="210">
        <f>H1.HT!P58+'Phu Bieu 6'!P58</f>
        <v>18.279999999999998</v>
      </c>
      <c r="Q58" s="210">
        <f>H1.HT!Q58+'Phu Bieu 6'!Q58</f>
        <v>2.3899999999999997</v>
      </c>
      <c r="R58" s="210">
        <f>H1.HT!R58+'Phu Bieu 6'!R58</f>
        <v>0.66</v>
      </c>
      <c r="S58" s="210">
        <f>H1.HT!S58+'Phu Bieu 6'!S58</f>
        <v>3.5929999999999995</v>
      </c>
      <c r="T58" s="210">
        <f>H1.HT!T58+'Phu Bieu 6'!T58</f>
        <v>0.23</v>
      </c>
      <c r="U58" s="210">
        <f>H1.HT!U58+'Phu Bieu 6'!U58</f>
        <v>213.23</v>
      </c>
      <c r="V58" s="210">
        <f>H1.HT!V58+'Phu Bieu 6'!V58</f>
        <v>79.150000000000006</v>
      </c>
      <c r="W58" s="210">
        <f>H1.HT!W58+'Phu Bieu 6'!W58</f>
        <v>20.07</v>
      </c>
      <c r="X58" s="210">
        <f>H1.HT!X58+'Phu Bieu 6'!X58</f>
        <v>3.12</v>
      </c>
      <c r="Y58" s="210">
        <f>H1.HT!Y58+'Phu Bieu 6'!Y58</f>
        <v>511.78</v>
      </c>
    </row>
    <row r="59" spans="1:25" s="214" customFormat="1" ht="15.75">
      <c r="A59" s="55">
        <v>4</v>
      </c>
      <c r="B59" s="87" t="s">
        <v>92</v>
      </c>
      <c r="C59" s="88" t="s">
        <v>93</v>
      </c>
      <c r="D59" s="210">
        <f>H1.HT!D59+'Phu Bieu 6'!D59</f>
        <v>0</v>
      </c>
      <c r="E59" s="210">
        <f>H1.HT!E59+'Phu Bieu 6'!E59</f>
        <v>0</v>
      </c>
      <c r="F59" s="210">
        <f>H1.HT!F59+'Phu Bieu 6'!F59</f>
        <v>0</v>
      </c>
      <c r="G59" s="210">
        <f>H1.HT!G59+'Phu Bieu 6'!G59</f>
        <v>0</v>
      </c>
      <c r="H59" s="210">
        <f>H1.HT!H59+'Phu Bieu 6'!H59</f>
        <v>0</v>
      </c>
      <c r="I59" s="210">
        <f>H1.HT!I59+'Phu Bieu 6'!I59</f>
        <v>0</v>
      </c>
      <c r="J59" s="210">
        <f>H1.HT!J59+'Phu Bieu 6'!J59</f>
        <v>0</v>
      </c>
      <c r="K59" s="210">
        <f>H1.HT!K59+'Phu Bieu 6'!K59</f>
        <v>0</v>
      </c>
      <c r="L59" s="210">
        <f>H1.HT!L59+'Phu Bieu 6'!L59</f>
        <v>0</v>
      </c>
      <c r="M59" s="210">
        <f>H1.HT!M59+'Phu Bieu 6'!M59</f>
        <v>0</v>
      </c>
      <c r="N59" s="210">
        <f>H1.HT!N59+'Phu Bieu 6'!N59</f>
        <v>0</v>
      </c>
      <c r="O59" s="210">
        <f>H1.HT!O59+'Phu Bieu 6'!O59</f>
        <v>0</v>
      </c>
      <c r="P59" s="210">
        <f>H1.HT!P59+'Phu Bieu 6'!P59</f>
        <v>0</v>
      </c>
      <c r="Q59" s="210">
        <f>H1.HT!Q59+'Phu Bieu 6'!Q59</f>
        <v>0</v>
      </c>
      <c r="R59" s="210">
        <f>H1.HT!R59+'Phu Bieu 6'!R59</f>
        <v>0</v>
      </c>
      <c r="S59" s="210">
        <f>H1.HT!S59+'Phu Bieu 6'!S59</f>
        <v>0</v>
      </c>
      <c r="T59" s="210">
        <f>H1.HT!T59+'Phu Bieu 6'!T59</f>
        <v>0</v>
      </c>
      <c r="U59" s="210">
        <f>H1.HT!U59+'Phu Bieu 6'!U59</f>
        <v>0</v>
      </c>
      <c r="V59" s="210">
        <f>H1.HT!V59+'Phu Bieu 6'!V59</f>
        <v>0</v>
      </c>
      <c r="W59" s="210">
        <f>H1.HT!W59+'Phu Bieu 6'!W59</f>
        <v>0</v>
      </c>
      <c r="X59" s="210">
        <f>H1.HT!X59+'Phu Bieu 6'!X59</f>
        <v>0</v>
      </c>
      <c r="Y59" s="210">
        <f>H1.HT!Y59+'Phu Bieu 6'!Y59</f>
        <v>0</v>
      </c>
    </row>
    <row r="60" spans="1:25" s="214" customFormat="1" ht="15.75">
      <c r="A60" s="55">
        <v>5</v>
      </c>
      <c r="B60" s="87" t="s">
        <v>94</v>
      </c>
      <c r="C60" s="88" t="s">
        <v>95</v>
      </c>
      <c r="D60" s="210">
        <f>H1.HT!D60+'Phu Bieu 6'!D60</f>
        <v>0</v>
      </c>
      <c r="E60" s="210">
        <f>H1.HT!E60+'Phu Bieu 6'!E60</f>
        <v>0</v>
      </c>
      <c r="F60" s="210">
        <f>H1.HT!F60+'Phu Bieu 6'!F60</f>
        <v>0</v>
      </c>
      <c r="G60" s="210">
        <f>H1.HT!G60+'Phu Bieu 6'!G60</f>
        <v>0</v>
      </c>
      <c r="H60" s="210">
        <f>H1.HT!H60+'Phu Bieu 6'!H60</f>
        <v>0</v>
      </c>
      <c r="I60" s="210">
        <f>H1.HT!I60+'Phu Bieu 6'!I60</f>
        <v>0</v>
      </c>
      <c r="J60" s="210">
        <f>H1.HT!J60+'Phu Bieu 6'!J60</f>
        <v>0</v>
      </c>
      <c r="K60" s="210">
        <f>H1.HT!K60+'Phu Bieu 6'!K60</f>
        <v>0</v>
      </c>
      <c r="L60" s="210">
        <f>H1.HT!L60+'Phu Bieu 6'!L60</f>
        <v>0</v>
      </c>
      <c r="M60" s="210">
        <f>H1.HT!M60+'Phu Bieu 6'!M60</f>
        <v>0</v>
      </c>
      <c r="N60" s="210">
        <f>H1.HT!N60+'Phu Bieu 6'!N60</f>
        <v>0</v>
      </c>
      <c r="O60" s="210">
        <f>H1.HT!O60+'Phu Bieu 6'!O60</f>
        <v>0</v>
      </c>
      <c r="P60" s="210">
        <f>H1.HT!P60+'Phu Bieu 6'!P60</f>
        <v>0</v>
      </c>
      <c r="Q60" s="210">
        <f>H1.HT!Q60+'Phu Bieu 6'!Q60</f>
        <v>0</v>
      </c>
      <c r="R60" s="210">
        <f>H1.HT!R60+'Phu Bieu 6'!R60</f>
        <v>0</v>
      </c>
      <c r="S60" s="210">
        <f>H1.HT!S60+'Phu Bieu 6'!S60</f>
        <v>0</v>
      </c>
      <c r="T60" s="210">
        <f>H1.HT!T60+'Phu Bieu 6'!T60</f>
        <v>0</v>
      </c>
      <c r="U60" s="210">
        <f>H1.HT!U60+'Phu Bieu 6'!U60</f>
        <v>0</v>
      </c>
      <c r="V60" s="210">
        <f>H1.HT!V60+'Phu Bieu 6'!V60</f>
        <v>0</v>
      </c>
      <c r="W60" s="210">
        <f>H1.HT!W60+'Phu Bieu 6'!W60</f>
        <v>0</v>
      </c>
      <c r="X60" s="210">
        <f>H1.HT!X60+'Phu Bieu 6'!X60</f>
        <v>0</v>
      </c>
      <c r="Y60" s="210">
        <f>H1.HT!Y60+'Phu Bieu 6'!Y60</f>
        <v>0</v>
      </c>
    </row>
    <row r="61" spans="1:25" s="214" customFormat="1" ht="15.75">
      <c r="A61" s="61">
        <v>6</v>
      </c>
      <c r="B61" s="89" t="s">
        <v>96</v>
      </c>
      <c r="C61" s="90" t="s">
        <v>97</v>
      </c>
      <c r="D61" s="212">
        <f>H1.HT!D61+'Phu Bieu 6'!D61</f>
        <v>1416.73</v>
      </c>
      <c r="E61" s="212">
        <f>H1.HT!E61+'Phu Bieu 6'!E61</f>
        <v>1416.73</v>
      </c>
      <c r="F61" s="212">
        <f>H1.HT!F61+'Phu Bieu 6'!F61</f>
        <v>0</v>
      </c>
      <c r="G61" s="212">
        <f>H1.HT!G61+'Phu Bieu 6'!G61</f>
        <v>0</v>
      </c>
      <c r="H61" s="212">
        <f>H1.HT!H61+'Phu Bieu 6'!H61</f>
        <v>0</v>
      </c>
      <c r="I61" s="212">
        <f>H1.HT!I61+'Phu Bieu 6'!I61</f>
        <v>0</v>
      </c>
      <c r="J61" s="212">
        <f>H1.HT!J61+'Phu Bieu 6'!J61</f>
        <v>0</v>
      </c>
      <c r="K61" s="212">
        <f>H1.HT!K61+'Phu Bieu 6'!K61</f>
        <v>0</v>
      </c>
      <c r="L61" s="212">
        <f>H1.HT!L61+'Phu Bieu 6'!L61</f>
        <v>0</v>
      </c>
      <c r="M61" s="212">
        <f>H1.HT!M61+'Phu Bieu 6'!M61</f>
        <v>0</v>
      </c>
      <c r="N61" s="212">
        <f>H1.HT!N61+'Phu Bieu 6'!N61</f>
        <v>0</v>
      </c>
      <c r="O61" s="212">
        <f>H1.HT!O61+'Phu Bieu 6'!O61</f>
        <v>0</v>
      </c>
      <c r="P61" s="212">
        <f>H1.HT!P61+'Phu Bieu 6'!P61</f>
        <v>0</v>
      </c>
      <c r="Q61" s="212">
        <f>H1.HT!Q61+'Phu Bieu 6'!Q61</f>
        <v>0</v>
      </c>
      <c r="R61" s="212">
        <f>H1.HT!R61+'Phu Bieu 6'!R61</f>
        <v>0</v>
      </c>
      <c r="S61" s="212">
        <f>H1.HT!S61+'Phu Bieu 6'!S61</f>
        <v>0</v>
      </c>
      <c r="T61" s="212">
        <f>H1.HT!T61+'Phu Bieu 6'!T61</f>
        <v>0</v>
      </c>
      <c r="U61" s="212">
        <f>H1.HT!U61+'Phu Bieu 6'!U61</f>
        <v>0</v>
      </c>
      <c r="V61" s="212">
        <f>H1.HT!V61+'Phu Bieu 6'!V61</f>
        <v>0</v>
      </c>
      <c r="W61" s="212">
        <f>H1.HT!W61+'Phu Bieu 6'!W61</f>
        <v>0</v>
      </c>
      <c r="X61" s="212">
        <f>H1.HT!X61+'Phu Bieu 6'!X61</f>
        <v>0</v>
      </c>
      <c r="Y61" s="212">
        <f>H1.HT!Y61+'Phu Bieu 6'!Y61</f>
        <v>0</v>
      </c>
    </row>
    <row r="62" spans="1:25">
      <c r="B62" s="137" t="s">
        <v>98</v>
      </c>
      <c r="C62" s="31"/>
    </row>
    <row r="63" spans="1:25">
      <c r="J63" s="43"/>
    </row>
    <row r="64" spans="1:25" ht="15.75">
      <c r="D64" s="65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</row>
    <row r="66" spans="4:18">
      <c r="D66" s="43"/>
    </row>
    <row r="67" spans="4:18">
      <c r="D67" s="43"/>
    </row>
    <row r="68" spans="4:18">
      <c r="R68" s="208"/>
    </row>
  </sheetData>
  <mergeCells count="7">
    <mergeCell ref="A2:Y2"/>
    <mergeCell ref="V3:Y3"/>
    <mergeCell ref="A4:A5"/>
    <mergeCell ref="B4:B5"/>
    <mergeCell ref="C4:C5"/>
    <mergeCell ref="D4:D5"/>
    <mergeCell ref="E4:Y4"/>
  </mergeCells>
  <phoneticPr fontId="22" type="noConversion"/>
  <pageMargins left="1.1811023622047245" right="0.19685039370078741" top="0.78740157480314965" bottom="0.78740157480314965" header="0.31496062992125984" footer="0.31496062992125984"/>
  <pageSetup paperSize="8" scale="75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68"/>
  <sheetViews>
    <sheetView workbookViewId="0">
      <pane xSplit="11" ySplit="6" topLeftCell="L7" activePane="bottomRight" state="frozen"/>
      <selection pane="topRight" activeCell="L1" sqref="L1"/>
      <selection pane="bottomLeft" activeCell="A7" sqref="A7"/>
      <selection pane="bottomRight" activeCell="F12" sqref="F12"/>
    </sheetView>
  </sheetViews>
  <sheetFormatPr defaultRowHeight="15"/>
  <cols>
    <col min="1" max="1" width="7.7109375" customWidth="1"/>
    <col min="2" max="2" width="39.42578125" customWidth="1"/>
    <col min="3" max="3" width="8" customWidth="1"/>
    <col min="4" max="4" width="11.42578125" customWidth="1"/>
    <col min="5" max="5" width="8.85546875" bestFit="1" customWidth="1"/>
    <col min="6" max="6" width="10" bestFit="1" customWidth="1"/>
    <col min="7" max="7" width="10.140625" bestFit="1" customWidth="1"/>
    <col min="8" max="8" width="8.85546875" style="37" bestFit="1" customWidth="1"/>
    <col min="9" max="9" width="8.7109375" customWidth="1"/>
    <col min="10" max="10" width="10.28515625" customWidth="1"/>
    <col min="11" max="17" width="8.7109375" customWidth="1"/>
    <col min="18" max="18" width="8.7109375" style="33" customWidth="1"/>
    <col min="19" max="20" width="8.7109375" customWidth="1"/>
    <col min="21" max="22" width="8.85546875" customWidth="1"/>
    <col min="24" max="24" width="9.28515625" customWidth="1"/>
    <col min="25" max="25" width="9.7109375" customWidth="1"/>
  </cols>
  <sheetData>
    <row r="1" spans="1:25" ht="15.75">
      <c r="A1" s="1" t="s">
        <v>151</v>
      </c>
      <c r="B1" s="190"/>
      <c r="C1" s="190"/>
      <c r="D1" s="191"/>
      <c r="E1" s="190"/>
      <c r="F1" s="190"/>
      <c r="G1" s="190"/>
      <c r="H1" s="538"/>
      <c r="I1" s="33"/>
      <c r="R1"/>
    </row>
    <row r="2" spans="1:25" ht="18.75" customHeight="1">
      <c r="A2" s="619" t="s">
        <v>563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</row>
    <row r="3" spans="1:25" ht="31.5" customHeight="1">
      <c r="A3" s="3"/>
      <c r="B3" s="21"/>
      <c r="C3" s="2"/>
      <c r="D3" s="2"/>
      <c r="I3" s="33"/>
      <c r="R3"/>
      <c r="V3" s="634" t="s">
        <v>1</v>
      </c>
      <c r="W3" s="634"/>
      <c r="X3" s="634"/>
      <c r="Y3" s="634"/>
    </row>
    <row r="4" spans="1:25" ht="15.75" customHeight="1">
      <c r="A4" s="612" t="s">
        <v>2</v>
      </c>
      <c r="B4" s="612" t="s">
        <v>3</v>
      </c>
      <c r="C4" s="612" t="s">
        <v>4</v>
      </c>
      <c r="D4" s="614" t="s">
        <v>5</v>
      </c>
      <c r="E4" s="616" t="s">
        <v>6</v>
      </c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8"/>
    </row>
    <row r="5" spans="1:25" ht="47.25">
      <c r="A5" s="613"/>
      <c r="B5" s="613"/>
      <c r="C5" s="613"/>
      <c r="D5" s="615"/>
      <c r="E5" s="76" t="s">
        <v>170</v>
      </c>
      <c r="F5" s="76" t="s">
        <v>179</v>
      </c>
      <c r="G5" s="76" t="s">
        <v>169</v>
      </c>
      <c r="H5" s="539" t="s">
        <v>178</v>
      </c>
      <c r="I5" s="77" t="s">
        <v>167</v>
      </c>
      <c r="J5" s="77" t="s">
        <v>184</v>
      </c>
      <c r="K5" s="77" t="s">
        <v>168</v>
      </c>
      <c r="L5" s="77" t="s">
        <v>185</v>
      </c>
      <c r="M5" s="77" t="s">
        <v>183</v>
      </c>
      <c r="N5" s="77" t="s">
        <v>186</v>
      </c>
      <c r="O5" s="77" t="s">
        <v>177</v>
      </c>
      <c r="P5" s="77" t="s">
        <v>172</v>
      </c>
      <c r="Q5" s="77" t="s">
        <v>187</v>
      </c>
      <c r="R5" s="78" t="s">
        <v>166</v>
      </c>
      <c r="S5" s="77" t="s">
        <v>175</v>
      </c>
      <c r="T5" s="77" t="s">
        <v>165</v>
      </c>
      <c r="U5" s="77" t="s">
        <v>176</v>
      </c>
      <c r="V5" s="77" t="s">
        <v>193</v>
      </c>
      <c r="W5" s="77" t="s">
        <v>174</v>
      </c>
      <c r="X5" s="77" t="s">
        <v>171</v>
      </c>
      <c r="Y5" s="77" t="s">
        <v>173</v>
      </c>
    </row>
    <row r="6" spans="1:25" ht="30.75" customHeight="1">
      <c r="A6" s="9">
        <v>-1</v>
      </c>
      <c r="B6" s="9">
        <v>-2</v>
      </c>
      <c r="C6" s="9">
        <v>-3</v>
      </c>
      <c r="D6" s="9" t="s">
        <v>189</v>
      </c>
      <c r="E6" s="32">
        <v>-5</v>
      </c>
      <c r="F6" s="32">
        <v>-6</v>
      </c>
      <c r="G6" s="32">
        <v>-7</v>
      </c>
      <c r="H6" s="32">
        <v>-8</v>
      </c>
      <c r="I6" s="32">
        <v>-9</v>
      </c>
      <c r="J6" s="32">
        <v>-10</v>
      </c>
      <c r="K6" s="32">
        <v>-11</v>
      </c>
      <c r="L6" s="32">
        <v>-12</v>
      </c>
      <c r="M6" s="32">
        <v>-13</v>
      </c>
      <c r="N6" s="32">
        <v>-14</v>
      </c>
      <c r="O6" s="32">
        <v>-15</v>
      </c>
      <c r="P6" s="32">
        <v>-16</v>
      </c>
      <c r="Q6" s="32">
        <v>-17</v>
      </c>
      <c r="R6" s="32">
        <v>-18</v>
      </c>
      <c r="S6" s="32">
        <v>-19</v>
      </c>
      <c r="T6" s="32">
        <v>-20</v>
      </c>
      <c r="U6" s="32">
        <v>-21</v>
      </c>
      <c r="V6" s="32">
        <v>-22</v>
      </c>
      <c r="W6" s="32">
        <v>-23</v>
      </c>
      <c r="X6" s="32">
        <v>-24</v>
      </c>
      <c r="Y6" s="32">
        <v>-25</v>
      </c>
    </row>
    <row r="7" spans="1:25" ht="15.75">
      <c r="A7" s="9"/>
      <c r="B7" s="209" t="s">
        <v>7</v>
      </c>
      <c r="C7" s="9"/>
      <c r="D7" s="307"/>
      <c r="E7" s="307"/>
      <c r="F7" s="307"/>
      <c r="G7" s="307"/>
      <c r="H7" s="540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</row>
    <row r="8" spans="1:25" s="214" customFormat="1" ht="15.75">
      <c r="A8" s="55">
        <v>1</v>
      </c>
      <c r="B8" s="56" t="s">
        <v>8</v>
      </c>
      <c r="C8" s="75" t="s">
        <v>9</v>
      </c>
      <c r="D8" s="306">
        <f>SUM(D11:D18)+D9</f>
        <v>-146.22999999999996</v>
      </c>
      <c r="E8" s="306">
        <f t="shared" ref="E8:Y8" si="0">SUM(E11:E18)+E9</f>
        <v>0</v>
      </c>
      <c r="F8" s="306">
        <f t="shared" si="0"/>
        <v>-15.77</v>
      </c>
      <c r="G8" s="306">
        <f t="shared" si="0"/>
        <v>-12.85</v>
      </c>
      <c r="H8" s="541">
        <f t="shared" si="0"/>
        <v>-1.25</v>
      </c>
      <c r="I8" s="306">
        <f t="shared" si="0"/>
        <v>-21.55</v>
      </c>
      <c r="J8" s="306">
        <f t="shared" si="0"/>
        <v>0</v>
      </c>
      <c r="K8" s="306">
        <f t="shared" si="0"/>
        <v>-1.79</v>
      </c>
      <c r="L8" s="306">
        <f t="shared" si="0"/>
        <v>0</v>
      </c>
      <c r="M8" s="306">
        <f t="shared" si="0"/>
        <v>-12.7</v>
      </c>
      <c r="N8" s="306">
        <f t="shared" si="0"/>
        <v>-1.25</v>
      </c>
      <c r="O8" s="306">
        <f t="shared" si="0"/>
        <v>-24.8</v>
      </c>
      <c r="P8" s="306">
        <f t="shared" si="0"/>
        <v>-0.01</v>
      </c>
      <c r="Q8" s="306">
        <f t="shared" si="0"/>
        <v>-2</v>
      </c>
      <c r="R8" s="306">
        <f t="shared" si="0"/>
        <v>-24.200000000000003</v>
      </c>
      <c r="S8" s="306">
        <f t="shared" si="0"/>
        <v>-2.34</v>
      </c>
      <c r="T8" s="306">
        <f t="shared" si="0"/>
        <v>0</v>
      </c>
      <c r="U8" s="306">
        <f t="shared" si="0"/>
        <v>-6.17</v>
      </c>
      <c r="V8" s="306">
        <f t="shared" si="0"/>
        <v>-1.28</v>
      </c>
      <c r="W8" s="306">
        <f t="shared" si="0"/>
        <v>0</v>
      </c>
      <c r="X8" s="306">
        <f t="shared" si="0"/>
        <v>-1.27</v>
      </c>
      <c r="Y8" s="306">
        <f t="shared" si="0"/>
        <v>-17</v>
      </c>
    </row>
    <row r="9" spans="1:25" s="213" customFormat="1" ht="15.75">
      <c r="A9" s="47" t="s">
        <v>10</v>
      </c>
      <c r="B9" s="48" t="s">
        <v>11</v>
      </c>
      <c r="C9" s="49" t="s">
        <v>12</v>
      </c>
      <c r="D9" s="305">
        <f>SUM(E9:Y9)</f>
        <v>-0.2</v>
      </c>
      <c r="E9" s="305"/>
      <c r="F9" s="305"/>
      <c r="G9" s="305"/>
      <c r="H9" s="107">
        <v>-0.04</v>
      </c>
      <c r="I9" s="305">
        <v>-0.05</v>
      </c>
      <c r="J9" s="305"/>
      <c r="K9" s="305">
        <v>-0.02</v>
      </c>
      <c r="L9" s="305"/>
      <c r="M9" s="305"/>
      <c r="N9" s="305"/>
      <c r="O9" s="305"/>
      <c r="P9" s="305"/>
      <c r="Q9" s="305"/>
      <c r="R9" s="305"/>
      <c r="S9" s="305"/>
      <c r="T9" s="305"/>
      <c r="U9" s="305">
        <v>-0.05</v>
      </c>
      <c r="V9" s="305">
        <v>-0.04</v>
      </c>
      <c r="W9" s="305"/>
      <c r="X9" s="305"/>
      <c r="Y9" s="305"/>
    </row>
    <row r="10" spans="1:25" s="216" customFormat="1" ht="16.5" customHeight="1">
      <c r="A10" s="206"/>
      <c r="B10" s="205" t="s">
        <v>13</v>
      </c>
      <c r="C10" s="207" t="s">
        <v>14</v>
      </c>
      <c r="D10" s="305">
        <f t="shared" ref="D10:D18" si="1">SUM(E10:Y10)</f>
        <v>-0.2</v>
      </c>
      <c r="E10" s="305"/>
      <c r="F10" s="305"/>
      <c r="G10" s="305"/>
      <c r="H10" s="107">
        <v>-0.04</v>
      </c>
      <c r="I10" s="305">
        <v>-0.05</v>
      </c>
      <c r="J10" s="305"/>
      <c r="K10" s="305">
        <v>-0.02</v>
      </c>
      <c r="L10" s="305"/>
      <c r="M10" s="305"/>
      <c r="N10" s="305"/>
      <c r="O10" s="305"/>
      <c r="P10" s="305"/>
      <c r="Q10" s="305"/>
      <c r="R10" s="305"/>
      <c r="S10" s="305"/>
      <c r="T10" s="305"/>
      <c r="U10" s="305">
        <v>-0.05</v>
      </c>
      <c r="V10" s="305">
        <v>-0.04</v>
      </c>
      <c r="W10" s="305"/>
      <c r="X10" s="305"/>
      <c r="Y10" s="305"/>
    </row>
    <row r="11" spans="1:25" s="213" customFormat="1" ht="15.75">
      <c r="A11" s="47" t="s">
        <v>309</v>
      </c>
      <c r="B11" s="48" t="s">
        <v>15</v>
      </c>
      <c r="C11" s="49" t="s">
        <v>16</v>
      </c>
      <c r="D11" s="305">
        <f t="shared" si="1"/>
        <v>-8.24</v>
      </c>
      <c r="E11" s="305"/>
      <c r="F11" s="305">
        <v>-0.4</v>
      </c>
      <c r="G11" s="305"/>
      <c r="H11" s="107">
        <v>-0.09</v>
      </c>
      <c r="I11" s="305">
        <v>-0.65</v>
      </c>
      <c r="J11" s="305"/>
      <c r="K11" s="305">
        <v>-1.02</v>
      </c>
      <c r="L11" s="305"/>
      <c r="M11" s="305"/>
      <c r="N11" s="305">
        <v>-0.15</v>
      </c>
      <c r="O11" s="305">
        <v>-4</v>
      </c>
      <c r="P11" s="305">
        <v>-0.01</v>
      </c>
      <c r="Q11" s="305"/>
      <c r="R11" s="305"/>
      <c r="S11" s="305">
        <v>-0.12</v>
      </c>
      <c r="T11" s="305"/>
      <c r="U11" s="305">
        <v>-1.8</v>
      </c>
      <c r="V11" s="305"/>
      <c r="W11" s="305"/>
      <c r="X11" s="305"/>
      <c r="Y11" s="305"/>
    </row>
    <row r="12" spans="1:25" s="213" customFormat="1" ht="15.75">
      <c r="A12" s="47" t="s">
        <v>310</v>
      </c>
      <c r="B12" s="48" t="s">
        <v>17</v>
      </c>
      <c r="C12" s="49" t="s">
        <v>18</v>
      </c>
      <c r="D12" s="305">
        <f t="shared" si="1"/>
        <v>6.01</v>
      </c>
      <c r="E12" s="305"/>
      <c r="F12" s="305"/>
      <c r="G12" s="305"/>
      <c r="H12" s="107">
        <v>-0.22</v>
      </c>
      <c r="I12" s="305"/>
      <c r="J12" s="305"/>
      <c r="K12" s="305"/>
      <c r="L12" s="305"/>
      <c r="M12" s="305"/>
      <c r="N12" s="305"/>
      <c r="O12" s="305"/>
      <c r="P12" s="305"/>
      <c r="Q12" s="305"/>
      <c r="R12" s="305">
        <v>7.6</v>
      </c>
      <c r="S12" s="305"/>
      <c r="T12" s="305"/>
      <c r="U12" s="305"/>
      <c r="V12" s="305">
        <v>-1.24</v>
      </c>
      <c r="W12" s="305"/>
      <c r="X12" s="305">
        <v>-0.13</v>
      </c>
      <c r="Y12" s="305"/>
    </row>
    <row r="13" spans="1:25" s="213" customFormat="1" ht="15.75">
      <c r="A13" s="47" t="s">
        <v>311</v>
      </c>
      <c r="B13" s="48" t="s">
        <v>19</v>
      </c>
      <c r="C13" s="49" t="s">
        <v>20</v>
      </c>
      <c r="D13" s="305">
        <f t="shared" si="1"/>
        <v>-3.18</v>
      </c>
      <c r="E13" s="305"/>
      <c r="F13" s="305">
        <v>-3.18</v>
      </c>
      <c r="G13" s="305"/>
      <c r="H13" s="107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</row>
    <row r="14" spans="1:25" s="213" customFormat="1" ht="15.75">
      <c r="A14" s="47" t="s">
        <v>312</v>
      </c>
      <c r="B14" s="48" t="s">
        <v>21</v>
      </c>
      <c r="C14" s="49" t="s">
        <v>22</v>
      </c>
      <c r="D14" s="305">
        <f t="shared" si="1"/>
        <v>0</v>
      </c>
      <c r="E14" s="305"/>
      <c r="G14" s="305"/>
      <c r="H14" s="107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</row>
    <row r="15" spans="1:25" s="213" customFormat="1" ht="15.75">
      <c r="A15" s="47" t="s">
        <v>313</v>
      </c>
      <c r="B15" s="48" t="s">
        <v>23</v>
      </c>
      <c r="C15" s="49" t="s">
        <v>24</v>
      </c>
      <c r="D15" s="305">
        <f t="shared" si="1"/>
        <v>-137.07999999999998</v>
      </c>
      <c r="E15" s="305"/>
      <c r="F15" s="305">
        <v>-12.19</v>
      </c>
      <c r="G15" s="305">
        <v>-12.85</v>
      </c>
      <c r="H15" s="107">
        <v>-0.9</v>
      </c>
      <c r="I15" s="305">
        <v>-20.85</v>
      </c>
      <c r="J15" s="305"/>
      <c r="K15" s="305">
        <v>-0.75</v>
      </c>
      <c r="L15" s="305"/>
      <c r="M15" s="305">
        <v>-12.7</v>
      </c>
      <c r="N15" s="305"/>
      <c r="O15" s="305">
        <v>-20.8</v>
      </c>
      <c r="P15" s="305"/>
      <c r="Q15" s="305">
        <v>-2</v>
      </c>
      <c r="R15" s="305">
        <v>-31.8</v>
      </c>
      <c r="S15" s="305">
        <v>-0.24</v>
      </c>
      <c r="T15" s="305"/>
      <c r="U15" s="305">
        <v>-4</v>
      </c>
      <c r="V15" s="305"/>
      <c r="W15" s="305"/>
      <c r="X15" s="305">
        <v>-1</v>
      </c>
      <c r="Y15" s="305">
        <v>-17</v>
      </c>
    </row>
    <row r="16" spans="1:25" s="213" customFormat="1" ht="15.75">
      <c r="A16" s="47" t="s">
        <v>314</v>
      </c>
      <c r="B16" s="48" t="s">
        <v>25</v>
      </c>
      <c r="C16" s="49" t="s">
        <v>26</v>
      </c>
      <c r="D16" s="305">
        <f t="shared" si="1"/>
        <v>-3.54</v>
      </c>
      <c r="E16" s="305"/>
      <c r="F16" s="305"/>
      <c r="G16" s="305"/>
      <c r="H16" s="107"/>
      <c r="I16" s="305"/>
      <c r="J16" s="305"/>
      <c r="K16" s="305"/>
      <c r="L16" s="305"/>
      <c r="M16" s="305"/>
      <c r="N16" s="305">
        <v>-1.1000000000000001</v>
      </c>
      <c r="O16" s="305"/>
      <c r="P16" s="305"/>
      <c r="Q16" s="305"/>
      <c r="R16" s="305"/>
      <c r="S16" s="305">
        <v>-1.98</v>
      </c>
      <c r="T16" s="305"/>
      <c r="U16" s="305">
        <v>-0.32</v>
      </c>
      <c r="V16" s="305"/>
      <c r="W16" s="305"/>
      <c r="X16" s="305">
        <v>-0.14000000000000001</v>
      </c>
      <c r="Y16" s="305"/>
    </row>
    <row r="17" spans="1:28" s="213" customFormat="1" ht="15.75">
      <c r="A17" s="47" t="s">
        <v>315</v>
      </c>
      <c r="B17" s="48" t="s">
        <v>27</v>
      </c>
      <c r="C17" s="54" t="s">
        <v>28</v>
      </c>
      <c r="D17" s="305">
        <f t="shared" si="1"/>
        <v>0</v>
      </c>
      <c r="E17" s="305"/>
      <c r="F17" s="305"/>
      <c r="G17" s="305"/>
      <c r="H17" s="107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</row>
    <row r="18" spans="1:28" s="213" customFormat="1" ht="15.75">
      <c r="A18" s="47" t="s">
        <v>316</v>
      </c>
      <c r="B18" s="48" t="s">
        <v>29</v>
      </c>
      <c r="C18" s="54" t="s">
        <v>30</v>
      </c>
      <c r="D18" s="305">
        <f t="shared" si="1"/>
        <v>0</v>
      </c>
      <c r="E18" s="305"/>
      <c r="F18" s="305"/>
      <c r="G18" s="305"/>
      <c r="H18" s="107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</row>
    <row r="19" spans="1:28" s="214" customFormat="1" ht="15.75">
      <c r="A19" s="55">
        <v>2</v>
      </c>
      <c r="B19" s="56" t="s">
        <v>31</v>
      </c>
      <c r="C19" s="75" t="s">
        <v>32</v>
      </c>
      <c r="D19" s="306">
        <f>SUM(D21:D29)+SUM(D41:D57)</f>
        <v>148.69</v>
      </c>
      <c r="E19" s="306">
        <f t="shared" ref="E19:Y19" si="2">SUM(E21:E29)+SUM(E41:E57)</f>
        <v>1.1800000000000002</v>
      </c>
      <c r="F19" s="306">
        <f t="shared" si="2"/>
        <v>15.77</v>
      </c>
      <c r="G19" s="306">
        <f t="shared" si="2"/>
        <v>12.850000000000001</v>
      </c>
      <c r="H19" s="541">
        <f t="shared" si="2"/>
        <v>1.35</v>
      </c>
      <c r="I19" s="306">
        <f t="shared" si="2"/>
        <v>21.55</v>
      </c>
      <c r="J19" s="306">
        <f t="shared" si="2"/>
        <v>0</v>
      </c>
      <c r="K19" s="306">
        <f t="shared" si="2"/>
        <v>1.79</v>
      </c>
      <c r="L19" s="306">
        <f t="shared" si="2"/>
        <v>0</v>
      </c>
      <c r="M19" s="306">
        <f t="shared" si="2"/>
        <v>12.7</v>
      </c>
      <c r="N19" s="306">
        <f t="shared" si="2"/>
        <v>1.25</v>
      </c>
      <c r="O19" s="306">
        <f t="shared" si="2"/>
        <v>24.89</v>
      </c>
      <c r="P19" s="306">
        <f t="shared" si="2"/>
        <v>0.01</v>
      </c>
      <c r="Q19" s="306">
        <f t="shared" si="2"/>
        <v>2.8</v>
      </c>
      <c r="R19" s="306">
        <f t="shared" si="2"/>
        <v>24.2</v>
      </c>
      <c r="S19" s="306">
        <f t="shared" si="2"/>
        <v>2.44</v>
      </c>
      <c r="T19" s="306">
        <f t="shared" si="2"/>
        <v>0</v>
      </c>
      <c r="U19" s="306">
        <f t="shared" si="2"/>
        <v>6.2600000000000007</v>
      </c>
      <c r="V19" s="306">
        <f t="shared" si="2"/>
        <v>1.28</v>
      </c>
      <c r="W19" s="306">
        <f t="shared" si="2"/>
        <v>0</v>
      </c>
      <c r="X19" s="306">
        <f t="shared" si="2"/>
        <v>1.3699999999999999</v>
      </c>
      <c r="Y19" s="306">
        <f t="shared" si="2"/>
        <v>17</v>
      </c>
    </row>
    <row r="20" spans="1:28" s="213" customFormat="1" ht="15.75">
      <c r="A20" s="51"/>
      <c r="B20" s="52" t="s">
        <v>33</v>
      </c>
      <c r="C20" s="53"/>
      <c r="D20" s="305"/>
      <c r="E20" s="305"/>
      <c r="F20" s="305"/>
      <c r="G20" s="305"/>
      <c r="H20" s="107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</row>
    <row r="21" spans="1:28" s="213" customFormat="1" ht="15.75">
      <c r="A21" s="47" t="s">
        <v>34</v>
      </c>
      <c r="B21" s="48" t="s">
        <v>35</v>
      </c>
      <c r="C21" s="58" t="s">
        <v>36</v>
      </c>
      <c r="D21" s="305">
        <f>SUM(E21:Y21)</f>
        <v>1.87</v>
      </c>
      <c r="E21" s="305"/>
      <c r="F21" s="305">
        <v>0.8</v>
      </c>
      <c r="G21" s="305"/>
      <c r="H21" s="107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>
        <v>1.07</v>
      </c>
      <c r="V21" s="305"/>
      <c r="W21" s="305"/>
      <c r="X21" s="305"/>
      <c r="Y21" s="305"/>
    </row>
    <row r="22" spans="1:28" s="213" customFormat="1" ht="15.75">
      <c r="A22" s="47" t="s">
        <v>37</v>
      </c>
      <c r="B22" s="48" t="s">
        <v>38</v>
      </c>
      <c r="C22" s="49" t="s">
        <v>39</v>
      </c>
      <c r="D22" s="305">
        <f t="shared" ref="D22:D61" si="3">SUM(E22:Y22)</f>
        <v>0</v>
      </c>
      <c r="E22" s="305"/>
      <c r="F22" s="305"/>
      <c r="G22" s="305"/>
      <c r="H22" s="107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</row>
    <row r="23" spans="1:28" s="213" customFormat="1" ht="15.75">
      <c r="A23" s="47" t="s">
        <v>40</v>
      </c>
      <c r="B23" s="48" t="s">
        <v>41</v>
      </c>
      <c r="C23" s="54" t="s">
        <v>42</v>
      </c>
      <c r="D23" s="305">
        <f t="shared" si="3"/>
        <v>0</v>
      </c>
      <c r="E23" s="305"/>
      <c r="F23" s="305"/>
      <c r="G23" s="305"/>
      <c r="H23" s="107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</row>
    <row r="24" spans="1:28" s="213" customFormat="1" ht="15.75">
      <c r="A24" s="47" t="s">
        <v>43</v>
      </c>
      <c r="B24" s="48" t="s">
        <v>44</v>
      </c>
      <c r="C24" s="54" t="s">
        <v>45</v>
      </c>
      <c r="D24" s="305">
        <f t="shared" si="3"/>
        <v>0</v>
      </c>
      <c r="E24" s="305"/>
      <c r="F24" s="305"/>
      <c r="G24" s="305"/>
      <c r="H24" s="107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</row>
    <row r="25" spans="1:28" s="213" customFormat="1" ht="15.75">
      <c r="A25" s="47" t="s">
        <v>317</v>
      </c>
      <c r="B25" s="48" t="s">
        <v>46</v>
      </c>
      <c r="C25" s="54" t="s">
        <v>47</v>
      </c>
      <c r="D25" s="305">
        <f t="shared" si="3"/>
        <v>0</v>
      </c>
      <c r="E25" s="305"/>
      <c r="F25" s="305"/>
      <c r="G25" s="305"/>
      <c r="H25" s="107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</row>
    <row r="26" spans="1:28" s="34" customFormat="1" ht="15.75">
      <c r="A26" s="47" t="s">
        <v>318</v>
      </c>
      <c r="B26" s="48" t="s">
        <v>48</v>
      </c>
      <c r="C26" s="54" t="s">
        <v>49</v>
      </c>
      <c r="D26" s="305">
        <f t="shared" si="3"/>
        <v>32.020000000000003</v>
      </c>
      <c r="E26" s="305">
        <v>1</v>
      </c>
      <c r="F26" s="305"/>
      <c r="G26" s="305">
        <v>12.3</v>
      </c>
      <c r="H26" s="107"/>
      <c r="I26" s="305">
        <v>2</v>
      </c>
      <c r="J26" s="305"/>
      <c r="K26" s="305"/>
      <c r="L26" s="305"/>
      <c r="M26" s="305">
        <v>14.72</v>
      </c>
      <c r="N26" s="305"/>
      <c r="O26" s="305"/>
      <c r="P26" s="305"/>
      <c r="Q26" s="305">
        <v>2</v>
      </c>
      <c r="R26" s="305"/>
      <c r="S26" s="305"/>
      <c r="T26" s="305"/>
      <c r="U26" s="305"/>
      <c r="V26" s="305"/>
      <c r="W26" s="305"/>
      <c r="X26" s="305"/>
      <c r="Y26" s="305"/>
    </row>
    <row r="27" spans="1:28" s="34" customFormat="1" ht="15.75">
      <c r="A27" s="47" t="s">
        <v>319</v>
      </c>
      <c r="B27" s="48" t="s">
        <v>50</v>
      </c>
      <c r="C27" s="54" t="s">
        <v>51</v>
      </c>
      <c r="D27" s="305">
        <f t="shared" si="3"/>
        <v>0.89</v>
      </c>
      <c r="E27" s="305">
        <v>0.89</v>
      </c>
      <c r="F27" s="305"/>
      <c r="G27" s="305"/>
      <c r="H27" s="107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</row>
    <row r="28" spans="1:28" s="33" customFormat="1" ht="15.75">
      <c r="A28" s="47" t="s">
        <v>320</v>
      </c>
      <c r="B28" s="48" t="s">
        <v>52</v>
      </c>
      <c r="C28" s="58" t="s">
        <v>53</v>
      </c>
      <c r="D28" s="305">
        <f t="shared" si="3"/>
        <v>0</v>
      </c>
      <c r="E28" s="305"/>
      <c r="F28" s="305"/>
      <c r="G28" s="305"/>
      <c r="H28" s="107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</row>
    <row r="29" spans="1:28" s="213" customFormat="1" ht="31.5">
      <c r="A29" s="47" t="s">
        <v>321</v>
      </c>
      <c r="B29" s="48" t="s">
        <v>54</v>
      </c>
      <c r="C29" s="58" t="s">
        <v>55</v>
      </c>
      <c r="D29" s="305">
        <f t="shared" si="3"/>
        <v>104.90000000000002</v>
      </c>
      <c r="E29" s="305">
        <f>SUM(E30:E40)</f>
        <v>0.12</v>
      </c>
      <c r="F29" s="305">
        <f t="shared" ref="F29:Y29" si="4">SUM(F30:F40)</f>
        <v>16.97</v>
      </c>
      <c r="G29" s="305">
        <f t="shared" si="4"/>
        <v>2.85</v>
      </c>
      <c r="H29" s="107">
        <f t="shared" si="4"/>
        <v>1.4800000000000002</v>
      </c>
      <c r="I29" s="305">
        <f t="shared" si="4"/>
        <v>21.330000000000002</v>
      </c>
      <c r="J29" s="305">
        <f t="shared" si="4"/>
        <v>0</v>
      </c>
      <c r="K29" s="305">
        <f t="shared" si="4"/>
        <v>1.79</v>
      </c>
      <c r="L29" s="305">
        <f t="shared" si="4"/>
        <v>0</v>
      </c>
      <c r="M29" s="305">
        <f t="shared" si="4"/>
        <v>-0.05</v>
      </c>
      <c r="N29" s="305">
        <f t="shared" si="4"/>
        <v>-0.03</v>
      </c>
      <c r="O29" s="305">
        <f t="shared" si="4"/>
        <v>24.94</v>
      </c>
      <c r="P29" s="305">
        <f t="shared" si="4"/>
        <v>0.01</v>
      </c>
      <c r="Q29" s="305">
        <f t="shared" si="4"/>
        <v>0.8</v>
      </c>
      <c r="R29" s="305">
        <f t="shared" si="4"/>
        <v>9.370000000000001</v>
      </c>
      <c r="S29" s="305">
        <f t="shared" si="4"/>
        <v>0.41000000000000003</v>
      </c>
      <c r="T29" s="305">
        <f t="shared" si="4"/>
        <v>0</v>
      </c>
      <c r="U29" s="305">
        <f t="shared" si="4"/>
        <v>5.29</v>
      </c>
      <c r="V29" s="305">
        <f t="shared" si="4"/>
        <v>1.25</v>
      </c>
      <c r="W29" s="305">
        <f t="shared" si="4"/>
        <v>0</v>
      </c>
      <c r="X29" s="305">
        <f t="shared" si="4"/>
        <v>1.3699999999999999</v>
      </c>
      <c r="Y29" s="305">
        <f t="shared" si="4"/>
        <v>17</v>
      </c>
    </row>
    <row r="30" spans="1:28" s="599" customFormat="1" ht="15.75">
      <c r="A30" s="594" t="s">
        <v>208</v>
      </c>
      <c r="B30" s="595" t="s">
        <v>209</v>
      </c>
      <c r="C30" s="596" t="s">
        <v>210</v>
      </c>
      <c r="D30" s="601">
        <f t="shared" si="3"/>
        <v>0.52</v>
      </c>
      <c r="E30" s="601"/>
      <c r="F30" s="601"/>
      <c r="G30" s="601"/>
      <c r="H30" s="601">
        <v>0.18</v>
      </c>
      <c r="I30" s="601"/>
      <c r="J30" s="601"/>
      <c r="K30" s="601"/>
      <c r="L30" s="601"/>
      <c r="M30" s="601">
        <v>0.09</v>
      </c>
      <c r="N30" s="601"/>
      <c r="O30" s="601">
        <v>0.09</v>
      </c>
      <c r="P30" s="601"/>
      <c r="Q30" s="601"/>
      <c r="S30" s="601">
        <v>7.0000000000000007E-2</v>
      </c>
      <c r="T30" s="601"/>
      <c r="U30" s="601">
        <v>0.09</v>
      </c>
      <c r="V30" s="601"/>
      <c r="W30" s="601"/>
      <c r="X30" s="601"/>
      <c r="Y30" s="601"/>
      <c r="AB30" s="600"/>
    </row>
    <row r="31" spans="1:28" s="140" customFormat="1" ht="15.75">
      <c r="A31" s="51" t="s">
        <v>211</v>
      </c>
      <c r="B31" s="52" t="s">
        <v>212</v>
      </c>
      <c r="C31" s="139" t="s">
        <v>213</v>
      </c>
      <c r="D31" s="305">
        <f t="shared" si="3"/>
        <v>0</v>
      </c>
      <c r="E31" s="305"/>
      <c r="F31" s="305"/>
      <c r="G31" s="305"/>
      <c r="H31" s="107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AB31" s="141"/>
    </row>
    <row r="32" spans="1:28" s="140" customFormat="1" ht="15.75">
      <c r="A32" s="51" t="s">
        <v>214</v>
      </c>
      <c r="B32" s="52" t="s">
        <v>215</v>
      </c>
      <c r="C32" s="139" t="s">
        <v>216</v>
      </c>
      <c r="D32" s="305">
        <f t="shared" si="3"/>
        <v>0</v>
      </c>
      <c r="E32" s="305"/>
      <c r="F32" s="305"/>
      <c r="G32" s="305"/>
      <c r="H32" s="107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AB32" s="141"/>
    </row>
    <row r="33" spans="1:28" s="140" customFormat="1" ht="31.5">
      <c r="A33" s="51" t="s">
        <v>217</v>
      </c>
      <c r="B33" s="52" t="s">
        <v>218</v>
      </c>
      <c r="C33" s="139" t="s">
        <v>182</v>
      </c>
      <c r="D33" s="305">
        <f t="shared" si="3"/>
        <v>1.7200000000000002</v>
      </c>
      <c r="E33" s="305"/>
      <c r="F33" s="305"/>
      <c r="G33" s="305"/>
      <c r="H33" s="107">
        <v>0.2</v>
      </c>
      <c r="I33" s="305"/>
      <c r="J33" s="305"/>
      <c r="K33" s="305">
        <v>1</v>
      </c>
      <c r="L33" s="305"/>
      <c r="M33" s="305">
        <v>-0.05</v>
      </c>
      <c r="N33" s="305"/>
      <c r="O33" s="305"/>
      <c r="P33" s="305"/>
      <c r="Q33" s="305"/>
      <c r="R33" s="305">
        <v>0.32</v>
      </c>
      <c r="S33" s="305">
        <v>0.1</v>
      </c>
      <c r="T33" s="305"/>
      <c r="U33" s="305">
        <v>0.1</v>
      </c>
      <c r="V33" s="305">
        <v>0.05</v>
      </c>
      <c r="W33" s="305"/>
      <c r="X33" s="305"/>
      <c r="Y33" s="305"/>
      <c r="AB33" s="141"/>
    </row>
    <row r="34" spans="1:28" s="140" customFormat="1" ht="15.75">
      <c r="A34" s="51" t="s">
        <v>219</v>
      </c>
      <c r="B34" s="52" t="s">
        <v>220</v>
      </c>
      <c r="C34" s="139" t="s">
        <v>221</v>
      </c>
      <c r="D34" s="305">
        <f t="shared" si="3"/>
        <v>-0.09</v>
      </c>
      <c r="E34" s="305"/>
      <c r="F34" s="305"/>
      <c r="G34" s="305"/>
      <c r="H34" s="107"/>
      <c r="I34" s="305"/>
      <c r="J34" s="305"/>
      <c r="K34" s="305"/>
      <c r="L34" s="305"/>
      <c r="M34" s="305">
        <v>-0.09</v>
      </c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AB34" s="141"/>
    </row>
    <row r="35" spans="1:28" s="140" customFormat="1" ht="31.5">
      <c r="A35" s="51" t="s">
        <v>222</v>
      </c>
      <c r="B35" s="52" t="s">
        <v>223</v>
      </c>
      <c r="C35" s="139" t="s">
        <v>224</v>
      </c>
      <c r="D35" s="305">
        <f t="shared" si="3"/>
        <v>0</v>
      </c>
      <c r="E35" s="305"/>
      <c r="F35" s="305"/>
      <c r="G35" s="305"/>
      <c r="H35" s="107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AB35" s="141"/>
    </row>
    <row r="36" spans="1:28" s="140" customFormat="1" ht="15.75">
      <c r="A36" s="51" t="s">
        <v>225</v>
      </c>
      <c r="B36" s="52" t="s">
        <v>226</v>
      </c>
      <c r="C36" s="139" t="s">
        <v>180</v>
      </c>
      <c r="D36" s="305">
        <f t="shared" si="3"/>
        <v>82.66</v>
      </c>
      <c r="E36" s="305">
        <v>0.12</v>
      </c>
      <c r="F36" s="305">
        <v>0.4</v>
      </c>
      <c r="G36" s="305"/>
      <c r="H36" s="107">
        <v>0.8</v>
      </c>
      <c r="I36" s="305">
        <v>19.55</v>
      </c>
      <c r="J36" s="305"/>
      <c r="K36" s="305">
        <v>0.79</v>
      </c>
      <c r="L36" s="305"/>
      <c r="M36" s="305"/>
      <c r="N36" s="305"/>
      <c r="O36" s="305">
        <v>26.7</v>
      </c>
      <c r="P36" s="305"/>
      <c r="Q36" s="305">
        <v>0.8</v>
      </c>
      <c r="R36" s="305">
        <v>9.0500000000000007</v>
      </c>
      <c r="S36" s="305">
        <v>0.24</v>
      </c>
      <c r="T36" s="305"/>
      <c r="U36" s="305">
        <v>5.0999999999999996</v>
      </c>
      <c r="V36" s="305">
        <v>0.7</v>
      </c>
      <c r="W36" s="305"/>
      <c r="X36" s="305">
        <v>1.41</v>
      </c>
      <c r="Y36" s="305">
        <v>17</v>
      </c>
      <c r="AB36" s="141"/>
    </row>
    <row r="37" spans="1:28" s="140" customFormat="1" ht="15.75">
      <c r="A37" s="51" t="s">
        <v>227</v>
      </c>
      <c r="B37" s="52" t="s">
        <v>228</v>
      </c>
      <c r="C37" s="139" t="s">
        <v>181</v>
      </c>
      <c r="D37" s="305">
        <f t="shared" si="3"/>
        <v>0.74</v>
      </c>
      <c r="E37" s="305"/>
      <c r="F37" s="305"/>
      <c r="G37" s="305"/>
      <c r="H37" s="107">
        <v>0.3</v>
      </c>
      <c r="I37" s="305"/>
      <c r="J37" s="305"/>
      <c r="K37" s="305"/>
      <c r="L37" s="305"/>
      <c r="M37" s="305"/>
      <c r="N37" s="305">
        <v>-0.03</v>
      </c>
      <c r="O37" s="305"/>
      <c r="P37" s="305">
        <v>0.01</v>
      </c>
      <c r="Q37" s="305"/>
      <c r="R37" s="305"/>
      <c r="S37" s="305"/>
      <c r="T37" s="305"/>
      <c r="U37" s="305"/>
      <c r="V37" s="305">
        <v>0.5</v>
      </c>
      <c r="W37" s="305"/>
      <c r="X37" s="305">
        <v>-0.04</v>
      </c>
      <c r="Y37" s="305"/>
      <c r="AB37" s="141"/>
    </row>
    <row r="38" spans="1:28" s="140" customFormat="1" ht="15.75">
      <c r="A38" s="51" t="s">
        <v>229</v>
      </c>
      <c r="B38" s="52" t="s">
        <v>230</v>
      </c>
      <c r="C38" s="139" t="s">
        <v>190</v>
      </c>
      <c r="D38" s="305">
        <f t="shared" si="3"/>
        <v>19.500000000000004</v>
      </c>
      <c r="E38" s="305"/>
      <c r="F38" s="305">
        <v>16.57</v>
      </c>
      <c r="G38" s="305">
        <v>2.85</v>
      </c>
      <c r="H38" s="107"/>
      <c r="I38" s="305">
        <v>1.78</v>
      </c>
      <c r="J38" s="305"/>
      <c r="K38" s="305"/>
      <c r="L38" s="305"/>
      <c r="M38" s="305"/>
      <c r="N38" s="305"/>
      <c r="O38" s="305">
        <v>-1.7</v>
      </c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AB38" s="141"/>
    </row>
    <row r="39" spans="1:28" s="140" customFormat="1" ht="15.75">
      <c r="A39" s="51" t="s">
        <v>231</v>
      </c>
      <c r="B39" s="52" t="s">
        <v>232</v>
      </c>
      <c r="C39" s="139" t="s">
        <v>233</v>
      </c>
      <c r="D39" s="305">
        <f t="shared" si="3"/>
        <v>0</v>
      </c>
      <c r="E39" s="305"/>
      <c r="F39" s="305"/>
      <c r="G39" s="305"/>
      <c r="H39" s="107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AB39" s="141"/>
    </row>
    <row r="40" spans="1:28" s="140" customFormat="1" ht="15.75">
      <c r="A40" s="51" t="s">
        <v>234</v>
      </c>
      <c r="B40" s="52" t="s">
        <v>235</v>
      </c>
      <c r="C40" s="139" t="s">
        <v>191</v>
      </c>
      <c r="D40" s="305">
        <f t="shared" si="3"/>
        <v>-0.15</v>
      </c>
      <c r="E40" s="305"/>
      <c r="F40" s="305"/>
      <c r="G40" s="305"/>
      <c r="H40" s="107"/>
      <c r="I40" s="305"/>
      <c r="J40" s="305"/>
      <c r="K40" s="305"/>
      <c r="L40" s="305"/>
      <c r="M40" s="305"/>
      <c r="N40" s="305"/>
      <c r="O40" s="305">
        <v>-0.15</v>
      </c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AB40" s="141"/>
    </row>
    <row r="41" spans="1:28" s="37" customFormat="1" ht="15.75">
      <c r="A41" s="60" t="s">
        <v>204</v>
      </c>
      <c r="B41" s="48" t="s">
        <v>56</v>
      </c>
      <c r="C41" s="54" t="s">
        <v>57</v>
      </c>
      <c r="D41" s="305">
        <f t="shared" si="3"/>
        <v>0</v>
      </c>
      <c r="E41" s="305"/>
      <c r="F41" s="305"/>
      <c r="G41" s="305"/>
      <c r="H41" s="107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</row>
    <row r="42" spans="1:28" s="37" customFormat="1" ht="15.75">
      <c r="A42" s="47" t="s">
        <v>322</v>
      </c>
      <c r="B42" s="48" t="s">
        <v>58</v>
      </c>
      <c r="C42" s="58" t="s">
        <v>59</v>
      </c>
      <c r="D42" s="305">
        <f t="shared" si="3"/>
        <v>0</v>
      </c>
      <c r="E42" s="305"/>
      <c r="F42" s="305"/>
      <c r="G42" s="305"/>
      <c r="H42" s="107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</row>
    <row r="43" spans="1:28" s="33" customFormat="1" ht="15.75">
      <c r="A43" s="47" t="s">
        <v>323</v>
      </c>
      <c r="B43" s="48" t="s">
        <v>60</v>
      </c>
      <c r="C43" s="58" t="s">
        <v>61</v>
      </c>
      <c r="D43" s="305">
        <f t="shared" si="3"/>
        <v>0</v>
      </c>
      <c r="E43" s="305"/>
      <c r="F43" s="305"/>
      <c r="G43" s="305"/>
      <c r="H43" s="107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</row>
    <row r="44" spans="1:28" ht="15.75">
      <c r="A44" s="47" t="s">
        <v>324</v>
      </c>
      <c r="B44" s="48" t="s">
        <v>62</v>
      </c>
      <c r="C44" s="54" t="s">
        <v>63</v>
      </c>
      <c r="D44" s="305">
        <f t="shared" si="3"/>
        <v>10.050000000000001</v>
      </c>
      <c r="E44" s="305"/>
      <c r="F44" s="305"/>
      <c r="G44" s="305"/>
      <c r="H44" s="107">
        <v>-0.03</v>
      </c>
      <c r="I44" s="305"/>
      <c r="J44" s="305"/>
      <c r="K44" s="305"/>
      <c r="L44" s="305"/>
      <c r="M44" s="305">
        <v>0.05</v>
      </c>
      <c r="N44" s="305">
        <v>1.28</v>
      </c>
      <c r="O44" s="305">
        <v>-0.05</v>
      </c>
      <c r="P44" s="305"/>
      <c r="Q44" s="305"/>
      <c r="R44" s="305">
        <v>7.64</v>
      </c>
      <c r="S44" s="305">
        <v>2.0299999999999998</v>
      </c>
      <c r="T44" s="305"/>
      <c r="U44" s="305">
        <v>-0.1</v>
      </c>
      <c r="V44" s="305">
        <v>-0.77</v>
      </c>
      <c r="W44" s="305"/>
      <c r="X44" s="305"/>
      <c r="Y44" s="305"/>
    </row>
    <row r="45" spans="1:28" ht="15.75">
      <c r="A45" s="47" t="s">
        <v>325</v>
      </c>
      <c r="B45" s="48" t="s">
        <v>64</v>
      </c>
      <c r="C45" s="54" t="s">
        <v>65</v>
      </c>
      <c r="D45" s="305">
        <f t="shared" si="3"/>
        <v>-0.83</v>
      </c>
      <c r="E45" s="305">
        <v>-0.83</v>
      </c>
      <c r="F45" s="305"/>
      <c r="G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</row>
    <row r="46" spans="1:28" s="36" customFormat="1" ht="15.75">
      <c r="A46" s="85" t="s">
        <v>326</v>
      </c>
      <c r="B46" s="48" t="s">
        <v>66</v>
      </c>
      <c r="C46" s="86" t="s">
        <v>67</v>
      </c>
      <c r="D46" s="305">
        <f t="shared" si="3"/>
        <v>0</v>
      </c>
      <c r="E46" s="305"/>
      <c r="F46" s="305"/>
      <c r="G46" s="305"/>
      <c r="H46" s="107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</row>
    <row r="47" spans="1:28" s="35" customFormat="1" ht="15.75">
      <c r="A47" s="85" t="s">
        <v>327</v>
      </c>
      <c r="B47" s="48" t="s">
        <v>68</v>
      </c>
      <c r="C47" s="86" t="s">
        <v>69</v>
      </c>
      <c r="D47" s="305">
        <f t="shared" si="3"/>
        <v>0</v>
      </c>
      <c r="E47" s="305"/>
      <c r="F47" s="305"/>
      <c r="G47" s="305"/>
      <c r="H47" s="107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</row>
    <row r="48" spans="1:28" ht="15.75">
      <c r="A48" s="47" t="s">
        <v>328</v>
      </c>
      <c r="B48" s="48" t="s">
        <v>70</v>
      </c>
      <c r="C48" s="54" t="s">
        <v>71</v>
      </c>
      <c r="D48" s="305">
        <f t="shared" si="3"/>
        <v>0</v>
      </c>
      <c r="E48" s="305"/>
      <c r="F48" s="305"/>
      <c r="G48" s="305"/>
      <c r="H48" s="107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</row>
    <row r="49" spans="1:25" ht="15.75">
      <c r="A49" s="47" t="s">
        <v>329</v>
      </c>
      <c r="B49" s="48" t="s">
        <v>72</v>
      </c>
      <c r="C49" s="54" t="s">
        <v>73</v>
      </c>
      <c r="D49" s="305">
        <f t="shared" si="3"/>
        <v>0</v>
      </c>
      <c r="E49" s="305"/>
      <c r="F49" s="305"/>
      <c r="G49" s="305"/>
      <c r="H49" s="107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</row>
    <row r="50" spans="1:25" ht="31.5">
      <c r="A50" s="47" t="s">
        <v>330</v>
      </c>
      <c r="B50" s="48" t="s">
        <v>74</v>
      </c>
      <c r="C50" s="54" t="s">
        <v>75</v>
      </c>
      <c r="D50" s="305">
        <f t="shared" si="3"/>
        <v>1.29</v>
      </c>
      <c r="E50" s="305"/>
      <c r="F50" s="305"/>
      <c r="G50" s="305"/>
      <c r="H50" s="107"/>
      <c r="I50" s="305"/>
      <c r="J50" s="305"/>
      <c r="K50" s="305"/>
      <c r="L50" s="305"/>
      <c r="M50" s="305"/>
      <c r="N50" s="305"/>
      <c r="O50" s="305"/>
      <c r="P50" s="305"/>
      <c r="Q50" s="305"/>
      <c r="R50" s="305">
        <v>1.29</v>
      </c>
      <c r="S50" s="305"/>
      <c r="T50" s="305"/>
      <c r="U50" s="305"/>
      <c r="V50" s="305"/>
      <c r="W50" s="305"/>
      <c r="X50" s="305"/>
      <c r="Y50" s="305"/>
    </row>
    <row r="51" spans="1:25" ht="15.75">
      <c r="A51" s="60" t="s">
        <v>331</v>
      </c>
      <c r="B51" s="48" t="s">
        <v>76</v>
      </c>
      <c r="C51" s="54" t="s">
        <v>77</v>
      </c>
      <c r="D51" s="305">
        <f t="shared" si="3"/>
        <v>0</v>
      </c>
      <c r="E51" s="305"/>
      <c r="F51" s="305"/>
      <c r="G51" s="305"/>
      <c r="H51" s="107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</row>
    <row r="52" spans="1:25" ht="15.75">
      <c r="A52" s="47" t="s">
        <v>332</v>
      </c>
      <c r="B52" s="48" t="s">
        <v>78</v>
      </c>
      <c r="C52" s="54" t="s">
        <v>79</v>
      </c>
      <c r="D52" s="305">
        <f t="shared" si="3"/>
        <v>0.98</v>
      </c>
      <c r="E52" s="305"/>
      <c r="F52" s="305"/>
      <c r="G52" s="305"/>
      <c r="H52" s="107"/>
      <c r="I52" s="305"/>
      <c r="J52" s="305"/>
      <c r="K52" s="305"/>
      <c r="L52" s="305"/>
      <c r="M52" s="305"/>
      <c r="N52" s="305"/>
      <c r="O52" s="305"/>
      <c r="P52" s="305"/>
      <c r="Q52" s="305"/>
      <c r="R52" s="305">
        <v>0.18</v>
      </c>
      <c r="S52" s="305"/>
      <c r="T52" s="305"/>
      <c r="U52" s="305"/>
      <c r="V52" s="305">
        <v>0.8</v>
      </c>
      <c r="W52" s="305"/>
      <c r="X52" s="305"/>
      <c r="Y52" s="305"/>
    </row>
    <row r="53" spans="1:25" ht="15.75">
      <c r="A53" s="47" t="s">
        <v>333</v>
      </c>
      <c r="B53" s="48" t="s">
        <v>80</v>
      </c>
      <c r="C53" s="54" t="s">
        <v>81</v>
      </c>
      <c r="D53" s="305">
        <f t="shared" si="3"/>
        <v>4.6100000000000003</v>
      </c>
      <c r="E53" s="305"/>
      <c r="F53" s="305"/>
      <c r="G53" s="305"/>
      <c r="H53" s="107"/>
      <c r="I53" s="305"/>
      <c r="J53" s="305"/>
      <c r="K53" s="305"/>
      <c r="L53" s="305"/>
      <c r="M53" s="305"/>
      <c r="N53" s="305"/>
      <c r="O53" s="305"/>
      <c r="P53" s="305"/>
      <c r="Q53" s="305"/>
      <c r="R53" s="305">
        <v>4.6100000000000003</v>
      </c>
      <c r="S53" s="305"/>
      <c r="T53" s="305"/>
      <c r="U53" s="305"/>
      <c r="V53" s="305"/>
      <c r="W53" s="305"/>
      <c r="X53" s="305"/>
      <c r="Y53" s="305"/>
    </row>
    <row r="54" spans="1:25" ht="15.75">
      <c r="A54" s="47" t="s">
        <v>334</v>
      </c>
      <c r="B54" s="48" t="s">
        <v>82</v>
      </c>
      <c r="C54" s="54" t="s">
        <v>83</v>
      </c>
      <c r="D54" s="305">
        <f t="shared" si="3"/>
        <v>0</v>
      </c>
      <c r="E54" s="305"/>
      <c r="F54" s="305"/>
      <c r="G54" s="305"/>
      <c r="H54" s="107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</row>
    <row r="55" spans="1:25" ht="15.75">
      <c r="A55" s="47" t="s">
        <v>335</v>
      </c>
      <c r="B55" s="48" t="s">
        <v>84</v>
      </c>
      <c r="C55" s="54" t="s">
        <v>85</v>
      </c>
      <c r="D55" s="305">
        <f t="shared" si="3"/>
        <v>-6.18</v>
      </c>
      <c r="E55" s="305"/>
      <c r="F55" s="305">
        <v>-2</v>
      </c>
      <c r="G55" s="305">
        <v>-2.2999999999999998</v>
      </c>
      <c r="H55" s="107">
        <v>-0.1</v>
      </c>
      <c r="I55" s="305">
        <v>-1.78</v>
      </c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</row>
    <row r="56" spans="1:25" ht="15.75">
      <c r="A56" s="47" t="s">
        <v>336</v>
      </c>
      <c r="B56" s="48" t="s">
        <v>86</v>
      </c>
      <c r="C56" s="54" t="s">
        <v>87</v>
      </c>
      <c r="D56" s="305">
        <f t="shared" si="3"/>
        <v>-0.90999999999999992</v>
      </c>
      <c r="E56" s="305"/>
      <c r="F56" s="305"/>
      <c r="G56" s="305"/>
      <c r="H56" s="107"/>
      <c r="I56" s="305"/>
      <c r="J56" s="305"/>
      <c r="K56" s="305"/>
      <c r="L56" s="305"/>
      <c r="M56" s="305">
        <v>-2.02</v>
      </c>
      <c r="N56" s="305"/>
      <c r="O56" s="305"/>
      <c r="P56" s="305"/>
      <c r="Q56" s="305"/>
      <c r="R56" s="305">
        <v>1.1100000000000001</v>
      </c>
      <c r="S56" s="305"/>
      <c r="T56" s="305"/>
      <c r="U56" s="305"/>
      <c r="V56" s="305"/>
      <c r="W56" s="305"/>
      <c r="X56" s="305"/>
      <c r="Y56" s="305"/>
    </row>
    <row r="57" spans="1:25" ht="15.75">
      <c r="A57" s="47" t="s">
        <v>337</v>
      </c>
      <c r="B57" s="48" t="s">
        <v>88</v>
      </c>
      <c r="C57" s="54" t="s">
        <v>89</v>
      </c>
      <c r="D57" s="305">
        <f t="shared" si="3"/>
        <v>0</v>
      </c>
      <c r="E57" s="305"/>
      <c r="F57" s="305"/>
      <c r="G57" s="305"/>
      <c r="H57" s="107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</row>
    <row r="58" spans="1:25" s="42" customFormat="1" ht="15.75">
      <c r="A58" s="55">
        <v>3</v>
      </c>
      <c r="B58" s="56" t="s">
        <v>90</v>
      </c>
      <c r="C58" s="75" t="s">
        <v>91</v>
      </c>
      <c r="D58" s="306">
        <f t="shared" si="3"/>
        <v>-2.46</v>
      </c>
      <c r="E58" s="306">
        <v>-1.18</v>
      </c>
      <c r="F58" s="306"/>
      <c r="G58" s="306"/>
      <c r="H58" s="541">
        <v>-0.1</v>
      </c>
      <c r="I58" s="306"/>
      <c r="J58" s="306"/>
      <c r="K58" s="306"/>
      <c r="L58" s="306"/>
      <c r="M58" s="306"/>
      <c r="N58" s="306"/>
      <c r="O58" s="306">
        <v>-0.09</v>
      </c>
      <c r="P58" s="306"/>
      <c r="Q58" s="306">
        <v>-0.8</v>
      </c>
      <c r="R58" s="306"/>
      <c r="S58" s="306">
        <v>-0.1</v>
      </c>
      <c r="T58" s="306"/>
      <c r="U58" s="306">
        <v>-0.09</v>
      </c>
      <c r="V58" s="306"/>
      <c r="W58" s="306"/>
      <c r="X58" s="306">
        <v>-0.1</v>
      </c>
      <c r="Y58" s="306"/>
    </row>
    <row r="59" spans="1:25" ht="15.75">
      <c r="A59" s="55">
        <v>4</v>
      </c>
      <c r="B59" s="87" t="s">
        <v>92</v>
      </c>
      <c r="C59" s="88" t="s">
        <v>93</v>
      </c>
      <c r="D59" s="305">
        <f t="shared" si="3"/>
        <v>0</v>
      </c>
      <c r="E59" s="305"/>
      <c r="F59" s="305"/>
      <c r="G59" s="305"/>
      <c r="H59" s="107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T59" s="305"/>
      <c r="U59" s="305"/>
      <c r="V59" s="305"/>
      <c r="W59" s="305"/>
      <c r="X59" s="305"/>
      <c r="Y59" s="305"/>
    </row>
    <row r="60" spans="1:25" ht="15.75">
      <c r="A60" s="55">
        <v>5</v>
      </c>
      <c r="B60" s="87" t="s">
        <v>94</v>
      </c>
      <c r="C60" s="88" t="s">
        <v>95</v>
      </c>
      <c r="D60" s="305">
        <f t="shared" si="3"/>
        <v>0</v>
      </c>
      <c r="E60" s="305"/>
      <c r="F60" s="305"/>
      <c r="G60" s="305"/>
      <c r="H60" s="107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</row>
    <row r="61" spans="1:25" ht="15.75">
      <c r="A61" s="61">
        <v>6</v>
      </c>
      <c r="B61" s="89" t="s">
        <v>96</v>
      </c>
      <c r="C61" s="90" t="s">
        <v>97</v>
      </c>
      <c r="D61" s="305">
        <f t="shared" si="3"/>
        <v>0</v>
      </c>
      <c r="E61" s="305"/>
      <c r="F61" s="305"/>
      <c r="G61" s="305"/>
      <c r="H61" s="107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</row>
    <row r="62" spans="1:25" ht="15.75">
      <c r="B62" s="137" t="s">
        <v>98</v>
      </c>
      <c r="C62" s="31"/>
      <c r="E62" s="305"/>
      <c r="F62" s="305"/>
      <c r="G62" s="305"/>
      <c r="H62" s="107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</row>
    <row r="63" spans="1:25">
      <c r="D63" s="43">
        <f>D8+D19+D58</f>
        <v>3.6415315207705135E-14</v>
      </c>
      <c r="E63" s="43">
        <f>E8+E19+E58</f>
        <v>0</v>
      </c>
      <c r="F63" s="43">
        <f t="shared" ref="F63:Y63" si="5">F8+F19+F58</f>
        <v>0</v>
      </c>
      <c r="G63" s="43">
        <f t="shared" si="5"/>
        <v>1.7763568394002505E-15</v>
      </c>
      <c r="H63" s="542">
        <f t="shared" si="5"/>
        <v>0</v>
      </c>
      <c r="I63" s="43">
        <f t="shared" si="5"/>
        <v>0</v>
      </c>
      <c r="J63" s="43">
        <f t="shared" si="5"/>
        <v>0</v>
      </c>
      <c r="K63" s="43">
        <f t="shared" si="5"/>
        <v>0</v>
      </c>
      <c r="L63" s="43">
        <f t="shared" si="5"/>
        <v>0</v>
      </c>
      <c r="M63" s="43">
        <f t="shared" si="5"/>
        <v>0</v>
      </c>
      <c r="N63" s="43">
        <f t="shared" si="5"/>
        <v>0</v>
      </c>
      <c r="O63" s="43">
        <f t="shared" si="5"/>
        <v>-1.3877787807814457E-16</v>
      </c>
      <c r="P63" s="43">
        <f t="shared" si="5"/>
        <v>0</v>
      </c>
      <c r="Q63" s="43">
        <f t="shared" si="5"/>
        <v>0</v>
      </c>
      <c r="R63" s="43">
        <f t="shared" si="5"/>
        <v>-3.5527136788005009E-15</v>
      </c>
      <c r="S63" s="43">
        <f t="shared" si="5"/>
        <v>0</v>
      </c>
      <c r="T63" s="43">
        <f t="shared" si="5"/>
        <v>0</v>
      </c>
      <c r="U63" s="43">
        <f t="shared" si="5"/>
        <v>7.4940054162198066E-16</v>
      </c>
      <c r="V63" s="43">
        <f t="shared" si="5"/>
        <v>0</v>
      </c>
      <c r="W63" s="43">
        <f t="shared" si="5"/>
        <v>0</v>
      </c>
      <c r="X63" s="43">
        <f t="shared" si="5"/>
        <v>-1.3877787807814457E-16</v>
      </c>
      <c r="Y63" s="43">
        <f t="shared" si="5"/>
        <v>0</v>
      </c>
    </row>
    <row r="64" spans="1:25" ht="15.75">
      <c r="D64" s="65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</row>
    <row r="66" spans="4:18">
      <c r="D66" s="43"/>
    </row>
    <row r="67" spans="4:18">
      <c r="D67" s="43"/>
    </row>
    <row r="68" spans="4:18">
      <c r="R68" s="208" t="s">
        <v>308</v>
      </c>
    </row>
  </sheetData>
  <mergeCells count="7">
    <mergeCell ref="A2:Y2"/>
    <mergeCell ref="V3:Y3"/>
    <mergeCell ref="A4:A5"/>
    <mergeCell ref="B4:B5"/>
    <mergeCell ref="C4:C5"/>
    <mergeCell ref="D4:D5"/>
    <mergeCell ref="E4:Y4"/>
  </mergeCells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H1.HT</vt:lpstr>
      <vt:lpstr>Phu Bieu 1</vt:lpstr>
      <vt:lpstr>Phu Bieu 2</vt:lpstr>
      <vt:lpstr>H2.KH</vt:lpstr>
      <vt:lpstr>H3.QH</vt:lpstr>
      <vt:lpstr>H4.QH</vt:lpstr>
      <vt:lpstr>H5.QH</vt:lpstr>
      <vt:lpstr>H6.KH</vt:lpstr>
      <vt:lpstr>Phu Bieu 6</vt:lpstr>
      <vt:lpstr>H7.KH</vt:lpstr>
      <vt:lpstr>H8.KH</vt:lpstr>
      <vt:lpstr>H9.KH</vt:lpstr>
      <vt:lpstr>H10.KH</vt:lpstr>
      <vt:lpstr>H11.QH</vt:lpstr>
      <vt:lpstr>H12.QH</vt:lpstr>
      <vt:lpstr>H13.KH</vt:lpstr>
      <vt:lpstr>Sheet25</vt:lpstr>
      <vt:lpstr>Sheet2</vt:lpstr>
      <vt:lpstr>Phu bieu chuyen doi</vt:lpstr>
      <vt:lpstr>uoc tinh den bu</vt:lpstr>
      <vt:lpstr>uoc tinh khoan thu</vt:lpstr>
      <vt:lpstr>phu biêu.kh.can doi chi tieu</vt:lpstr>
      <vt:lpstr>Sheet1</vt:lpstr>
      <vt:lpstr>Sheet3</vt:lpstr>
      <vt:lpstr>Sheet4</vt:lpstr>
      <vt:lpstr>Sheet5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QSDD</dc:creator>
  <cp:lastModifiedBy>ADMIN</cp:lastModifiedBy>
  <cp:lastPrinted>2016-09-29T09:52:01Z</cp:lastPrinted>
  <dcterms:created xsi:type="dcterms:W3CDTF">2014-10-02T05:25:03Z</dcterms:created>
  <dcterms:modified xsi:type="dcterms:W3CDTF">2016-10-03T08:05:43Z</dcterms:modified>
</cp:coreProperties>
</file>